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5195" windowHeight="8640" tabRatio="629" activeTab="7"/>
  </bookViews>
  <sheets>
    <sheet name="Faqja1" sheetId="9" r:id="rId1"/>
    <sheet name="Aktivi" sheetId="1" r:id="rId2"/>
    <sheet name="Pasivi" sheetId="4" r:id="rId3"/>
    <sheet name="PASH" sheetId="5" r:id="rId4"/>
    <sheet name="Cash Flow" sheetId="7" r:id="rId5"/>
    <sheet name="Kapitali" sheetId="2" r:id="rId6"/>
    <sheet name="ASETET 2016" sheetId="12" r:id="rId7"/>
    <sheet name="MJETE TRANSPORTI" sheetId="13" r:id="rId8"/>
    <sheet name="AAM" sheetId="15" r:id="rId9"/>
  </sheets>
  <calcPr calcId="145621"/>
</workbook>
</file>

<file path=xl/calcChain.xml><?xml version="1.0" encoding="utf-8"?>
<calcChain xmlns="http://schemas.openxmlformats.org/spreadsheetml/2006/main">
  <c r="F44" i="15" l="1"/>
  <c r="E44" i="15"/>
  <c r="D44" i="15"/>
  <c r="F43" i="15"/>
  <c r="E43" i="15"/>
  <c r="D43" i="15"/>
  <c r="F42" i="15"/>
  <c r="E42" i="15"/>
  <c r="D42" i="15"/>
  <c r="F41" i="15"/>
  <c r="E41" i="15"/>
  <c r="D41" i="15"/>
  <c r="F40" i="15"/>
  <c r="F49" i="15" s="1"/>
  <c r="E40" i="15"/>
  <c r="E49" i="15" s="1"/>
  <c r="D40" i="15"/>
  <c r="D49" i="15" s="1"/>
  <c r="F33" i="15"/>
  <c r="E33" i="15"/>
  <c r="D33" i="15"/>
  <c r="G32" i="15"/>
  <c r="G31" i="15"/>
  <c r="G30" i="15"/>
  <c r="G28" i="15"/>
  <c r="G27" i="15"/>
  <c r="G26" i="15"/>
  <c r="G25" i="15"/>
  <c r="G24" i="15"/>
  <c r="G40" i="15" s="1"/>
  <c r="F17" i="15"/>
  <c r="E17" i="15"/>
  <c r="D17" i="15"/>
  <c r="G16" i="15"/>
  <c r="G48" i="15" s="1"/>
  <c r="G15" i="15"/>
  <c r="G47" i="15" s="1"/>
  <c r="G14" i="15"/>
  <c r="G46" i="15" s="1"/>
  <c r="G13" i="15"/>
  <c r="G45" i="15" s="1"/>
  <c r="G12" i="15"/>
  <c r="G44" i="15" s="1"/>
  <c r="G11" i="15"/>
  <c r="G43" i="15" s="1"/>
  <c r="G10" i="15"/>
  <c r="G42" i="15" s="1"/>
  <c r="G9" i="15"/>
  <c r="G17" i="15" s="1"/>
  <c r="G8" i="15"/>
  <c r="F11" i="13"/>
  <c r="E11" i="13"/>
  <c r="D11" i="13"/>
  <c r="O57" i="12"/>
  <c r="N56" i="12"/>
  <c r="O56" i="12" s="1"/>
  <c r="N55" i="12"/>
  <c r="O55" i="12" s="1"/>
  <c r="O54" i="12"/>
  <c r="N53" i="12"/>
  <c r="O53" i="12" s="1"/>
  <c r="J52" i="12"/>
  <c r="M52" i="12" s="1"/>
  <c r="N52" i="12" s="1"/>
  <c r="O52" i="12" s="1"/>
  <c r="J51" i="12"/>
  <c r="M51" i="12" s="1"/>
  <c r="N51" i="12" s="1"/>
  <c r="O51" i="12" s="1"/>
  <c r="J50" i="12"/>
  <c r="M50" i="12" s="1"/>
  <c r="N50" i="12" s="1"/>
  <c r="O50" i="12" s="1"/>
  <c r="J49" i="12"/>
  <c r="M49" i="12" s="1"/>
  <c r="N49" i="12" s="1"/>
  <c r="O49" i="12" s="1"/>
  <c r="J48" i="12"/>
  <c r="M48" i="12" s="1"/>
  <c r="N48" i="12" s="1"/>
  <c r="O48" i="12" s="1"/>
  <c r="J47" i="12"/>
  <c r="M47" i="12" s="1"/>
  <c r="N47" i="12" s="1"/>
  <c r="O47" i="12" s="1"/>
  <c r="H46" i="12"/>
  <c r="J46" i="12" s="1"/>
  <c r="K45" i="12"/>
  <c r="I45" i="12"/>
  <c r="J44" i="12"/>
  <c r="M44" i="12" s="1"/>
  <c r="N44" i="12" s="1"/>
  <c r="O44" i="12" s="1"/>
  <c r="J43" i="12"/>
  <c r="M43" i="12" s="1"/>
  <c r="N43" i="12" s="1"/>
  <c r="O43" i="12" s="1"/>
  <c r="J42" i="12"/>
  <c r="M42" i="12" s="1"/>
  <c r="K41" i="12"/>
  <c r="J41" i="12"/>
  <c r="I41" i="12"/>
  <c r="H41" i="12"/>
  <c r="G41" i="12"/>
  <c r="O40" i="12"/>
  <c r="J39" i="12"/>
  <c r="M39" i="12" s="1"/>
  <c r="N39" i="12" s="1"/>
  <c r="O39" i="12" s="1"/>
  <c r="J38" i="12"/>
  <c r="M38" i="12" s="1"/>
  <c r="N38" i="12" s="1"/>
  <c r="O38" i="12" s="1"/>
  <c r="H38" i="12"/>
  <c r="M37" i="12"/>
  <c r="N37" i="12" s="1"/>
  <c r="J37" i="12"/>
  <c r="H37" i="12"/>
  <c r="H36" i="12"/>
  <c r="H35" i="12"/>
  <c r="J35" i="12" s="1"/>
  <c r="M35" i="12" s="1"/>
  <c r="N35" i="12" s="1"/>
  <c r="J34" i="12"/>
  <c r="M34" i="12" s="1"/>
  <c r="N34" i="12" s="1"/>
  <c r="H34" i="12"/>
  <c r="O34" i="12" s="1"/>
  <c r="H33" i="12"/>
  <c r="J33" i="12" s="1"/>
  <c r="M33" i="12" s="1"/>
  <c r="N33" i="12" s="1"/>
  <c r="O33" i="12" s="1"/>
  <c r="H32" i="12"/>
  <c r="J32" i="12" s="1"/>
  <c r="M32" i="12" s="1"/>
  <c r="N32" i="12" s="1"/>
  <c r="H31" i="12"/>
  <c r="J30" i="12"/>
  <c r="M30" i="12" s="1"/>
  <c r="N30" i="12" s="1"/>
  <c r="O30" i="12" s="1"/>
  <c r="H30" i="12"/>
  <c r="M29" i="12"/>
  <c r="N29" i="12" s="1"/>
  <c r="J29" i="12"/>
  <c r="H29" i="12"/>
  <c r="O29" i="12" s="1"/>
  <c r="H28" i="12"/>
  <c r="J28" i="12" s="1"/>
  <c r="M28" i="12" s="1"/>
  <c r="N28" i="12" s="1"/>
  <c r="O28" i="12" s="1"/>
  <c r="H27" i="12"/>
  <c r="J27" i="12" s="1"/>
  <c r="M27" i="12" s="1"/>
  <c r="N27" i="12" s="1"/>
  <c r="O27" i="12" s="1"/>
  <c r="J26" i="12"/>
  <c r="M26" i="12" s="1"/>
  <c r="N26" i="12" s="1"/>
  <c r="H26" i="12"/>
  <c r="H25" i="12"/>
  <c r="J25" i="12" s="1"/>
  <c r="M25" i="12" s="1"/>
  <c r="N25" i="12" s="1"/>
  <c r="O25" i="12" s="1"/>
  <c r="H24" i="12"/>
  <c r="J24" i="12" s="1"/>
  <c r="M24" i="12" s="1"/>
  <c r="N24" i="12" s="1"/>
  <c r="H23" i="12"/>
  <c r="J22" i="12"/>
  <c r="M22" i="12" s="1"/>
  <c r="N22" i="12" s="1"/>
  <c r="O22" i="12" s="1"/>
  <c r="H22" i="12"/>
  <c r="M21" i="12"/>
  <c r="N21" i="12" s="1"/>
  <c r="J21" i="12"/>
  <c r="H21" i="12"/>
  <c r="H20" i="12"/>
  <c r="J20" i="12" s="1"/>
  <c r="M20" i="12" s="1"/>
  <c r="N20" i="12" s="1"/>
  <c r="O20" i="12" s="1"/>
  <c r="H19" i="12"/>
  <c r="H15" i="12" s="1"/>
  <c r="H14" i="12" s="1"/>
  <c r="J18" i="12"/>
  <c r="M18" i="12" s="1"/>
  <c r="N18" i="12" s="1"/>
  <c r="H18" i="12"/>
  <c r="O18" i="12" s="1"/>
  <c r="H17" i="12"/>
  <c r="J17" i="12" s="1"/>
  <c r="M17" i="12" s="1"/>
  <c r="N17" i="12" s="1"/>
  <c r="O17" i="12" s="1"/>
  <c r="H16" i="12"/>
  <c r="J16" i="12" s="1"/>
  <c r="M16" i="12" s="1"/>
  <c r="N16" i="12" s="1"/>
  <c r="K15" i="12"/>
  <c r="K14" i="12" s="1"/>
  <c r="I15" i="12"/>
  <c r="I14" i="12"/>
  <c r="M13" i="12"/>
  <c r="N13" i="12" s="1"/>
  <c r="O13" i="12" s="1"/>
  <c r="J13" i="12"/>
  <c r="M12" i="12"/>
  <c r="J12" i="12"/>
  <c r="J11" i="12" s="1"/>
  <c r="K11" i="12"/>
  <c r="I11" i="12"/>
  <c r="H11" i="12"/>
  <c r="G11" i="12"/>
  <c r="O10" i="12"/>
  <c r="N10" i="12"/>
  <c r="O9" i="12"/>
  <c r="M9" i="12"/>
  <c r="K9" i="12"/>
  <c r="K8" i="12" s="1"/>
  <c r="K58" i="12" s="1"/>
  <c r="K60" i="12" s="1"/>
  <c r="J9" i="12"/>
  <c r="I9" i="12"/>
  <c r="N9" i="12" s="1"/>
  <c r="H9" i="12"/>
  <c r="I8" i="12"/>
  <c r="I58" i="12" s="1"/>
  <c r="I59" i="12" s="1"/>
  <c r="O7" i="12"/>
  <c r="N7" i="12"/>
  <c r="J7" i="12"/>
  <c r="M6" i="12"/>
  <c r="N6" i="12" s="1"/>
  <c r="O6" i="12" s="1"/>
  <c r="O5" i="12" s="1"/>
  <c r="J6" i="12"/>
  <c r="J5" i="12" s="1"/>
  <c r="N5" i="12"/>
  <c r="M5" i="12"/>
  <c r="I5" i="12"/>
  <c r="H5" i="12"/>
  <c r="G33" i="15" l="1"/>
  <c r="G41" i="15"/>
  <c r="G49" i="15" s="1"/>
  <c r="N42" i="12"/>
  <c r="M41" i="12"/>
  <c r="O23" i="12"/>
  <c r="O36" i="12"/>
  <c r="O21" i="12"/>
  <c r="O26" i="12"/>
  <c r="O37" i="12"/>
  <c r="J45" i="12"/>
  <c r="M46" i="12"/>
  <c r="M11" i="12"/>
  <c r="N12" i="12"/>
  <c r="O35" i="12"/>
  <c r="O16" i="12"/>
  <c r="J23" i="12"/>
  <c r="M23" i="12" s="1"/>
  <c r="N23" i="12" s="1"/>
  <c r="O24" i="12"/>
  <c r="J31" i="12"/>
  <c r="M31" i="12" s="1"/>
  <c r="N31" i="12" s="1"/>
  <c r="O31" i="12" s="1"/>
  <c r="O32" i="12"/>
  <c r="H45" i="12"/>
  <c r="H8" i="12" s="1"/>
  <c r="H58" i="12" s="1"/>
  <c r="H59" i="12" s="1"/>
  <c r="J36" i="12"/>
  <c r="M36" i="12" s="1"/>
  <c r="N36" i="12" s="1"/>
  <c r="J19" i="12"/>
  <c r="M19" i="12" s="1"/>
  <c r="N19" i="12" s="1"/>
  <c r="O19" i="12" s="1"/>
  <c r="M45" i="12" l="1"/>
  <c r="M8" i="12" s="1"/>
  <c r="M58" i="12" s="1"/>
  <c r="M59" i="12" s="1"/>
  <c r="M61" i="12" s="1"/>
  <c r="N46" i="12"/>
  <c r="N41" i="12"/>
  <c r="O42" i="12"/>
  <c r="O41" i="12" s="1"/>
  <c r="M15" i="12"/>
  <c r="M14" i="12" s="1"/>
  <c r="N11" i="12"/>
  <c r="O12" i="12"/>
  <c r="O11" i="12" s="1"/>
  <c r="J15" i="12"/>
  <c r="J14" i="12" s="1"/>
  <c r="J8" i="12" s="1"/>
  <c r="J58" i="12" s="1"/>
  <c r="O15" i="12"/>
  <c r="O14" i="12" s="1"/>
  <c r="N15" i="12"/>
  <c r="N14" i="12" l="1"/>
  <c r="N8" i="12" s="1"/>
  <c r="N58" i="12" s="1"/>
  <c r="N59" i="12" s="1"/>
  <c r="N61" i="12" s="1"/>
  <c r="N45" i="12"/>
  <c r="O46" i="12"/>
  <c r="O45" i="12" s="1"/>
  <c r="O8" i="12" s="1"/>
  <c r="O58" i="12" s="1"/>
  <c r="J62" i="12"/>
  <c r="J59" i="12"/>
  <c r="O62" i="12" l="1"/>
  <c r="O59" i="12"/>
  <c r="O61" i="12" s="1"/>
  <c r="E16" i="1" l="1"/>
  <c r="H15" i="2" l="1"/>
  <c r="H24" i="2" s="1"/>
  <c r="G15" i="2"/>
  <c r="F15" i="2"/>
  <c r="E15" i="2"/>
  <c r="D17" i="7"/>
  <c r="D11" i="7"/>
  <c r="E23" i="1"/>
  <c r="F9" i="5" l="1"/>
  <c r="E11" i="7" l="1"/>
  <c r="F18" i="5"/>
  <c r="F11" i="4"/>
  <c r="D19" i="7"/>
  <c r="D26" i="7"/>
  <c r="E11" i="4"/>
  <c r="E10" i="1"/>
  <c r="E27" i="1" s="1"/>
  <c r="F10" i="1"/>
  <c r="D15" i="2"/>
  <c r="I21" i="2"/>
  <c r="E24" i="2"/>
  <c r="I20" i="2"/>
  <c r="F24" i="2"/>
  <c r="I11" i="2"/>
  <c r="E26" i="7"/>
  <c r="E19" i="7"/>
  <c r="F23" i="5"/>
  <c r="F14" i="5"/>
  <c r="F15" i="5" s="1"/>
  <c r="F45" i="4"/>
  <c r="F27" i="4"/>
  <c r="F31" i="4" s="1"/>
  <c r="F18" i="4"/>
  <c r="F47" i="1"/>
  <c r="F41" i="1"/>
  <c r="F35" i="1"/>
  <c r="F50" i="1" s="1"/>
  <c r="F23" i="1"/>
  <c r="F16" i="1"/>
  <c r="E45" i="4"/>
  <c r="E9" i="5"/>
  <c r="E14" i="5" s="1"/>
  <c r="E15" i="5" s="1"/>
  <c r="E28" i="7" l="1"/>
  <c r="E30" i="7" s="1"/>
  <c r="D29" i="7" s="1"/>
  <c r="F24" i="5"/>
  <c r="F27" i="5" s="1"/>
  <c r="F21" i="4"/>
  <c r="F32" i="4" s="1"/>
  <c r="D28" i="7"/>
  <c r="I15" i="2"/>
  <c r="K15" i="2" s="1"/>
  <c r="F47" i="4"/>
  <c r="F27" i="1"/>
  <c r="E41" i="1"/>
  <c r="I16" i="2"/>
  <c r="K16" i="2"/>
  <c r="I17" i="2"/>
  <c r="K17" i="2"/>
  <c r="I18" i="2"/>
  <c r="K18" i="2"/>
  <c r="I19" i="2"/>
  <c r="K19" i="2" s="1"/>
  <c r="K21" i="2"/>
  <c r="I22" i="2"/>
  <c r="K22" i="2" s="1"/>
  <c r="I23" i="2"/>
  <c r="K23" i="2" s="1"/>
  <c r="I9" i="2"/>
  <c r="K9" i="2" s="1"/>
  <c r="I10" i="2"/>
  <c r="K10" i="2" s="1"/>
  <c r="K11" i="2"/>
  <c r="I12" i="2"/>
  <c r="K12" i="2" s="1"/>
  <c r="I13" i="2"/>
  <c r="K13" i="2"/>
  <c r="I14" i="2"/>
  <c r="K14" i="2"/>
  <c r="I7" i="2"/>
  <c r="K7" i="2"/>
  <c r="I8" i="2"/>
  <c r="K8" i="2" s="1"/>
  <c r="E23" i="5"/>
  <c r="E24" i="5" s="1"/>
  <c r="E27" i="5" s="1"/>
  <c r="E18" i="5"/>
  <c r="E18" i="4"/>
  <c r="E27" i="4"/>
  <c r="E31" i="4" s="1"/>
  <c r="E35" i="1"/>
  <c r="E47" i="1"/>
  <c r="F28" i="5" l="1"/>
  <c r="F29" i="5" s="1"/>
  <c r="D30" i="7"/>
  <c r="E28" i="5"/>
  <c r="E29" i="5" s="1"/>
  <c r="F51" i="1"/>
  <c r="H47" i="4" s="1"/>
  <c r="E50" i="1"/>
  <c r="E21" i="4"/>
  <c r="E32" i="4" s="1"/>
  <c r="E47" i="4" s="1"/>
  <c r="E51" i="1"/>
  <c r="G47" i="4" s="1"/>
  <c r="I24" i="2" l="1"/>
  <c r="K20" i="2"/>
  <c r="K24" i="2" l="1"/>
</calcChain>
</file>

<file path=xl/sharedStrings.xml><?xml version="1.0" encoding="utf-8"?>
<sst xmlns="http://schemas.openxmlformats.org/spreadsheetml/2006/main" count="527" uniqueCount="318">
  <si>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</si>
  <si>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</si>
  <si>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</si>
  <si>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</si>
  <si>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</si>
  <si>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</si>
  <si>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</si>
  <si>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</si>
  <si>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 xml:space="preserve"> - Derivativet</t>
  </si>
  <si>
    <t xml:space="preserve"> - Aktivet e mbajtura për tregtim</t>
  </si>
  <si>
    <t>Totali 2</t>
  </si>
  <si>
    <t>Aktive të tjera financiare afatshkurtra</t>
  </si>
  <si>
    <t>3.</t>
  </si>
  <si>
    <t>(i)</t>
  </si>
  <si>
    <t>(ii)</t>
  </si>
  <si>
    <t>(iii)</t>
  </si>
  <si>
    <t>(iv)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</si>
  <si>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</si>
  <si>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</si>
  <si>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</si>
  <si>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</si>
  <si>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</si>
  <si>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</si>
  <si>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</si>
  <si>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</si>
  <si>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(v)</t>
  </si>
  <si>
    <t>Totali 4</t>
  </si>
  <si>
    <t>Aktivet biologjike afatshkurtra</t>
  </si>
  <si>
    <t>5.</t>
  </si>
  <si>
    <t>Aktivet afatshkurtra të mbajtura për shitje</t>
  </si>
  <si>
    <t>6.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</si>
  <si>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</si>
  <si>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</si>
  <si>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</si>
  <si>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</si>
  <si>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</si>
  <si>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</si>
  <si>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</si>
  <si>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</si>
  <si>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</si>
  <si>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</si>
  <si>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</si>
  <si>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</si>
  <si>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</si>
  <si>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</si>
  <si>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</si>
  <si>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</si>
  <si>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</si>
  <si>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</si>
  <si>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</si>
  <si>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</si>
  <si>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</si>
  <si>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</si>
  <si>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</si>
  <si>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Pjesëmarrje të tjera në njësi të kontrolluara (vetëm në PF)</t>
  </si>
  <si>
    <t>DETYRIMET DHE KAPITALI</t>
  </si>
  <si>
    <t>DETYRIMET AFATSHKURTËRA</t>
  </si>
  <si>
    <t>Derivativët</t>
  </si>
  <si>
    <t>Huamarrjet</t>
  </si>
  <si>
    <t>Huat dhe obligacionet afatshkurtra</t>
  </si>
  <si>
    <t>Bono të konvertueshme</t>
  </si>
  <si>
    <r>
      <t>Kthimet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/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ripagesat e huave afatgjata</t>
    </r>
  </si>
  <si>
    <t>Huat dhe parapagimet</t>
  </si>
  <si>
    <t>Grantet dhe të ardhurat e shtyra</t>
  </si>
  <si>
    <t>Provizionet afatshkurtra</t>
  </si>
  <si>
    <t>TOTALI I DETYRIMEVE AFATSHKURTRA (I)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</si>
  <si>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</si>
  <si>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</si>
  <si>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</si>
  <si>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</si>
  <si>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</si>
  <si>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</si>
  <si>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</si>
  <si>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</t>
  </si>
  <si>
    <t>KAPITALI</t>
  </si>
  <si>
    <t>III</t>
  </si>
  <si>
    <t>Aksionet e pakicës (përdoret vetëm në PF të konsoliduara)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</si>
  <si>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</si>
  <si>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</si>
  <si>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</si>
  <si>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</si>
  <si>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</si>
  <si>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</si>
  <si>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</si>
  <si>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</si>
  <si>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</si>
  <si>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</si>
  <si>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</si>
  <si>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</si>
  <si>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</si>
  <si>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TOTALI I DETYRIMEVE E KAPITALIT (I. II, III)</t>
  </si>
  <si>
    <t>A- PASQYRA E TË ARDHURAVE DHE SHPENZIMEVE</t>
  </si>
  <si>
    <t>Përshkrimi i Elementëve</t>
  </si>
  <si>
    <t>Nr.</t>
  </si>
  <si>
    <t>Referencat, Nr. Llogarie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</si>
  <si>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</si>
  <si>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</si>
  <si>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</si>
  <si>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</si>
  <si>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</si>
  <si>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</si>
  <si>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 xml:space="preserve"> - shpenzimet per sigurimet shoqërore dhe shëndetsore</t>
  </si>
  <si>
    <t>Amortizimet dhe zhvlerësimet</t>
  </si>
  <si>
    <t>Shpenzime të tjera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</si>
  <si>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</si>
  <si>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</si>
  <si>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</si>
  <si>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</si>
  <si>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</si>
  <si>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11.</t>
  </si>
  <si>
    <t>12.</t>
  </si>
  <si>
    <t>13.</t>
  </si>
  <si>
    <t>14.</t>
  </si>
  <si>
    <t>15.</t>
  </si>
  <si>
    <t>16.</t>
  </si>
  <si>
    <t>12.1</t>
  </si>
  <si>
    <t>12.2</t>
  </si>
  <si>
    <t>12.3</t>
  </si>
  <si>
    <t>12.4</t>
  </si>
  <si>
    <t xml:space="preserve"> -Të ardhurat dhe shpenzimet financiare nga investime të tjera financiare afatgjata</t>
  </si>
  <si>
    <t xml:space="preserve"> -Të ardhurat dhe shpenzimet nga interesat</t>
  </si>
  <si>
    <t xml:space="preserve"> -Fitimet (humbjet) nga kursi i këmbimi</t>
  </si>
  <si>
    <t xml:space="preserve"> -Të ardhura dhe shpenzime të tjera financiare</t>
  </si>
  <si>
    <t>Totali i të ardhurave dhe shpenzimeve financiare (12.1+/-12.2+/-12.3+/-12.4)</t>
  </si>
  <si>
    <t>Fitimi (humbja) para tatimit (9+/-13)</t>
  </si>
  <si>
    <t>17.</t>
  </si>
  <si>
    <t>Pasqyra e fluksit monetar – Metoda direkte</t>
  </si>
  <si>
    <t>Fluksi monetar nga veprimtaritë e shfrytëzimit</t>
  </si>
  <si>
    <t>MM të ardhura nga veprimtaritë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</si>
  <si>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</si>
  <si>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</si>
  <si>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</si>
  <si>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</si>
  <si>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MM neto të përdorura në veprimtaritë investuese</t>
  </si>
  <si>
    <t>Fluksi monetar nga aktivitetet financiare</t>
  </si>
  <si>
    <t>Të ardhura nga emetimi i kapitalit aksionar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</si>
  <si>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</si>
  <si>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</si>
  <si>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</si>
  <si>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</si>
  <si>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</si>
  <si>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Aksionet e thesarit</t>
  </si>
  <si>
    <t>Rezerva statusore dhe ligjore</t>
  </si>
  <si>
    <t>Rezerva të konvertimit të monedhave të huaja</t>
  </si>
  <si>
    <t>Fitimi I Pashpërndare</t>
  </si>
  <si>
    <t>Totali</t>
  </si>
  <si>
    <t>Zotërimet e aksionerëve të pakicës</t>
  </si>
  <si>
    <t>Kapitali aksionar që i përket aksionerëve të shoqërisë mëmë</t>
  </si>
  <si>
    <t>Efekti i ndryshimeve në politikat kontabël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</si>
  <si>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</si>
  <si>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</si>
  <si>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</si>
  <si>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</si>
  <si>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Transferime në rezervën e detyrueshme statutore</t>
  </si>
  <si>
    <t>Emetim i kapitalit aksionar</t>
  </si>
  <si>
    <t>Totali i të ardhurave apo shpenzimeve, që nuk janë njohur në pasqyrën e të ardhurave dhe shpenzimeve</t>
  </si>
  <si>
    <t>Fitimi neto për periudhën kontabël</t>
  </si>
  <si>
    <t>Aksione të thesarit të riblera</t>
  </si>
  <si>
    <t>PASQYRA E NDRYSHIMEVE NË KAPITAL</t>
  </si>
  <si>
    <t>Emërtimi dhe forma ligjore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</si>
  <si>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</si>
  <si>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</si>
  <si>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</si>
  <si>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</si>
  <si>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</si>
  <si>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</si>
  <si>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</si>
  <si>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</si>
  <si>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</si>
  <si>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t>Nr. i Regjistrit Tregtar</t>
  </si>
  <si>
    <t>Shpenzime te panjohura</t>
  </si>
  <si>
    <t>Fitimi mbi te cilin llogaritet fitimi</t>
  </si>
  <si>
    <t>Tatim fitimi</t>
  </si>
  <si>
    <t>Fitimi neto I bilancit</t>
  </si>
  <si>
    <t>Të pagueshme ndaj furnitorëve(llog 401)</t>
  </si>
  <si>
    <t>Të pagueshme ndaj punonjësve(llog421)</t>
  </si>
  <si>
    <t>Detyrime tatimore(llog442)</t>
  </si>
  <si>
    <t>Hua të tjera (llog456)</t>
  </si>
  <si>
    <t>Mjetet monetare (MM) të arkëtuara nga klientët(llog 411)</t>
  </si>
  <si>
    <t>Pagesat e detyrimeve të qirasë financiare(llog669)</t>
  </si>
  <si>
    <t>Të ardhura nga huamarrje afatgjata llog 456)</t>
  </si>
  <si>
    <t>Interesi i arkëtuar llog(769)</t>
  </si>
  <si>
    <t>Parapagimet dhe shpenzimet e shtyra(llog 486)</t>
  </si>
  <si>
    <t>Parapagimet e arkëtuara(llog418 +467)</t>
  </si>
  <si>
    <t>Investime të tjera financiare(llog 461)</t>
  </si>
  <si>
    <t>Llogari/Kërkesa të tjera të arkëtueshme(llog 411)</t>
  </si>
  <si>
    <t>MM të paguara ndaj furnitorëve dhe punonjësve(401,421.442)</t>
  </si>
  <si>
    <t>HIDROCENTRALI  QARR&amp; KALTANJ</t>
  </si>
  <si>
    <t>L37902001E</t>
  </si>
  <si>
    <t>Ne qender te  Fshatit CLIRIM KOLONJE</t>
  </si>
  <si>
    <t>PRODHIM  DHE  TREGETIM  ENERGJI ELEKTRIKE</t>
  </si>
  <si>
    <t>Llogari/Kërkesa të arkëtueshme(llog 445 TVSH)</t>
  </si>
  <si>
    <t>Interesi i paguar  llog (461) Huamarje afat shkurter</t>
  </si>
  <si>
    <t>Tatim mbi fitimin i paguar llog 441,447,4458</t>
  </si>
  <si>
    <t>Dividendët e arkëtuar(llog456) ortaku</t>
  </si>
  <si>
    <t>Dividendë të paguar</t>
  </si>
  <si>
    <t>Blerja e aktiveve afatgjata materiale( llog 231)</t>
  </si>
  <si>
    <t>KOLONJE/ÇLIRIM</t>
  </si>
  <si>
    <r>
      <t xml:space="preserve">Pasqyrat financiare jane </t>
    </r>
    <r>
      <rPr>
        <b/>
        <sz val="10"/>
        <rFont val="Cambria"/>
        <family val="1"/>
        <scheme val="major"/>
      </rPr>
      <t>individuale</t>
    </r>
  </si>
  <si>
    <r>
      <t xml:space="preserve">Pasqyrat financiare janë të shprehura në </t>
    </r>
    <r>
      <rPr>
        <b/>
        <sz val="10"/>
        <rFont val="Cambria"/>
        <family val="1"/>
        <scheme val="major"/>
      </rPr>
      <t>Lek</t>
    </r>
  </si>
  <si>
    <r>
      <t xml:space="preserve">Pasqyrat Financiare janë të rrumbullakosura në </t>
    </r>
    <r>
      <rPr>
        <b/>
        <sz val="10"/>
        <rFont val="Cambria"/>
        <family val="1"/>
        <scheme val="major"/>
      </rPr>
      <t>1/lek</t>
    </r>
  </si>
  <si>
    <t>Viti 2015</t>
  </si>
  <si>
    <t>Pozicioni më 31 dhjetor 2015</t>
  </si>
  <si>
    <t>Instrumente të tjera borxhi ( llog  444+447+449)</t>
  </si>
  <si>
    <t>Humbje e mbartur</t>
  </si>
  <si>
    <t>Viti 2016</t>
  </si>
  <si>
    <t>Pozicioni më 31 dhjetor 2016</t>
  </si>
  <si>
    <t xml:space="preserve">TABELE   ANALITIKE     E   ASETEVE </t>
  </si>
  <si>
    <t>Hidrocentrali QARR dhe KALTANJ shpk</t>
  </si>
  <si>
    <t>Nr,</t>
  </si>
  <si>
    <t>EMERTIMI I ASETIT</t>
  </si>
  <si>
    <t>LLOGARIA KONTABEL</t>
  </si>
  <si>
    <t xml:space="preserve"> DATA KRIJIMI  ASETIT</t>
  </si>
  <si>
    <t>NJESIA</t>
  </si>
  <si>
    <t>SASIA</t>
  </si>
  <si>
    <t>CMIMI</t>
  </si>
  <si>
    <t>KOSTO HISTORIKE</t>
  </si>
  <si>
    <t>AMORTIZIMI       2015</t>
  </si>
  <si>
    <t>VLEFTA E MBETUR 2015</t>
  </si>
  <si>
    <t>ASETE TE BLERA  VITI 2016</t>
  </si>
  <si>
    <t>NORMA E AMORTIZIMIT</t>
  </si>
  <si>
    <t>AMORTIZIMI       2016</t>
  </si>
  <si>
    <t>AMORTIZIM AKUMULUAR</t>
  </si>
  <si>
    <t>VLEFTA E MBETUR 2016</t>
  </si>
  <si>
    <t>AA JO MATERIALE</t>
  </si>
  <si>
    <t>Shpenzime te nisjes dhe zgjerimit</t>
  </si>
  <si>
    <t>31.12.2013</t>
  </si>
  <si>
    <t>Te tjera ne shfrytezim</t>
  </si>
  <si>
    <t>AA MATERIALE</t>
  </si>
  <si>
    <t>Toka, troje ,terene</t>
  </si>
  <si>
    <t>TOKA</t>
  </si>
  <si>
    <t>Ndertime dhe instalime te HEC-eve</t>
  </si>
  <si>
    <t>DIGA HEC QARR &amp; KALTANJ</t>
  </si>
  <si>
    <t>cope</t>
  </si>
  <si>
    <t>GODINA E HEC-IT</t>
  </si>
  <si>
    <t>Instalime teknike, makineri paisje vegla instrumenta</t>
  </si>
  <si>
    <t xml:space="preserve">Makineri paisje </t>
  </si>
  <si>
    <t>TUBACIONI  METALIK</t>
  </si>
  <si>
    <t>213</t>
  </si>
  <si>
    <t>TURBINA PELTON</t>
  </si>
  <si>
    <t>LINJA  ELEKTRIKE 35KV</t>
  </si>
  <si>
    <t>CELE MT36KV</t>
  </si>
  <si>
    <t>VALVUL ME FLUTUR</t>
  </si>
  <si>
    <t>LIDHJET MT-BT TEKNIKE DHE NDIHMESE</t>
  </si>
  <si>
    <t>GJENERATOR  HITZINGER</t>
  </si>
  <si>
    <t>KUADER BT GRUPI</t>
  </si>
  <si>
    <t>TRANSFORMATOR 1000KVA</t>
  </si>
  <si>
    <t>KUADER BTOP</t>
  </si>
  <si>
    <t>KOMPLET VALVOLA FLUTUR DHE NDIHMESE</t>
  </si>
  <si>
    <t>KOMPLETE</t>
  </si>
  <si>
    <t>CELE36KV/NEN/STACION REHOVE</t>
  </si>
  <si>
    <t>IMPIANTEFMDRITEDHEVEZHGIMI</t>
  </si>
  <si>
    <t>SISTEM  FOTO VOLTAIK</t>
  </si>
  <si>
    <t>TRANSFORMATOR 63KVA</t>
  </si>
  <si>
    <t>CENTRALINE OLEODIN</t>
  </si>
  <si>
    <t>IMPIANT FM DRITE DHE VEZHGIMI</t>
  </si>
  <si>
    <t>VALVUL AJRI</t>
  </si>
  <si>
    <t>APARTAT NE FUSHE</t>
  </si>
  <si>
    <t>CENTRALINA  OLEO DINAMIKE</t>
  </si>
  <si>
    <t>APARAT NE FUSHE</t>
  </si>
  <si>
    <t>MATES ELEKTRIK ISKRA EMEKO</t>
  </si>
  <si>
    <t>VALVUL  AJRI  DN100</t>
  </si>
  <si>
    <t>DEPOZITE GLN 4850LITRA</t>
  </si>
  <si>
    <t>29.04.2014</t>
  </si>
  <si>
    <t>VINC 10TON</t>
  </si>
  <si>
    <t>25.01.2016</t>
  </si>
  <si>
    <t>MJETE TRANSPORTI</t>
  </si>
  <si>
    <t xml:space="preserve">AUTOVETURE MERCEDES BENZ BB22 E ZEZE </t>
  </si>
  <si>
    <t>03.02.2014</t>
  </si>
  <si>
    <t>ESKAVATOR ME ZINXHIRA POCLAIN</t>
  </si>
  <si>
    <t>25.03.2014</t>
  </si>
  <si>
    <t>FADROME</t>
  </si>
  <si>
    <t>Paisje zyre dhe informatike</t>
  </si>
  <si>
    <t>PAISJE INTERNETI</t>
  </si>
  <si>
    <t>LAP TOP TOSHIBA</t>
  </si>
  <si>
    <t>LAP TOP</t>
  </si>
  <si>
    <t>PRINTER</t>
  </si>
  <si>
    <t>PC ME LICENCE</t>
  </si>
  <si>
    <t>17.11.2015</t>
  </si>
  <si>
    <t>COPE</t>
  </si>
  <si>
    <t>KAMERA SIGURIE 8COPE</t>
  </si>
  <si>
    <t>24.07.2015</t>
  </si>
  <si>
    <t>KONDICIONER</t>
  </si>
  <si>
    <t>30.05.2016</t>
  </si>
  <si>
    <t>MOKET</t>
  </si>
  <si>
    <t>15.09.2016</t>
  </si>
  <si>
    <t>LAVASTOVILJE</t>
  </si>
  <si>
    <t>01.11.2016</t>
  </si>
  <si>
    <t>MIKROVALE</t>
  </si>
  <si>
    <t>FSHESE ME KORENT</t>
  </si>
  <si>
    <t>17.11.2016</t>
  </si>
  <si>
    <t>SHUMA  I +II</t>
  </si>
  <si>
    <t>HEC QARR&amp; KALTANJ</t>
  </si>
  <si>
    <t>INVENTARI MJETEVE TE TRANSPORTIT</t>
  </si>
  <si>
    <t>NR.</t>
  </si>
  <si>
    <t>EMERTIMI</t>
  </si>
  <si>
    <t>NR.LLOG</t>
  </si>
  <si>
    <t>VLERA  EMBETUR</t>
  </si>
  <si>
    <t>TOTALI</t>
  </si>
  <si>
    <t>SHOQERIA  HIDROCENTRALI QARR &amp; KALTANJsh.p.k.</t>
  </si>
  <si>
    <t>NIPT  L37902001E</t>
  </si>
  <si>
    <t>Aktivet Afatgjata Materiale  me vlere fillestare   2016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</si>
  <si>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</si>
  <si>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</si>
  <si>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</si>
  <si>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</si>
  <si>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</si>
  <si>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</si>
  <si>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</si>
  <si>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</si>
  <si>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</si>
  <si>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</si>
  <si>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</si>
  <si>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</si>
  <si>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2016</t>
  </si>
  <si>
    <t>Makineri,paisje,vegla</t>
  </si>
  <si>
    <t>Vlera Kontabel Neto e A.A.Materiale  2016</t>
  </si>
  <si>
    <t>Administratori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</si>
</sst>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dd&quot;/&quot;mm&quot;/&quot;yyyy"/>
    <numFmt numFmtId="166" formatCode="#,##0.00_);\-#,##0.00"/>
    <numFmt numFmtId="167" formatCode="_-* #,##0.00_L_e_k_-;\-* #,##0.00_L_e_k_-;_-* &quot;-&quot;??_L_e_k_-;_-@_-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30"/>
      <name val="Algerian"/>
      <family val="5"/>
    </font>
    <font>
      <sz val="10"/>
      <name val="Algerian"/>
      <family val="5"/>
    </font>
    <font>
      <b/>
      <sz val="25"/>
      <name val="Algerian"/>
      <family val="5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244">
    <xf numFmtId="0" fontId="0" fillId="0" borderId="0" xfId="0"/>
    <xf numFmtId="4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3" fontId="6" fillId="0" borderId="1" xfId="0" applyNumberFormat="1" applyFont="1" applyBorder="1"/>
    <xf numFmtId="3" fontId="2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3" fontId="7" fillId="0" borderId="1" xfId="0" applyNumberFormat="1" applyFont="1" applyBorder="1"/>
    <xf numFmtId="0" fontId="11" fillId="0" borderId="1" xfId="0" applyFont="1" applyBorder="1"/>
    <xf numFmtId="3" fontId="11" fillId="0" borderId="1" xfId="0" applyNumberFormat="1" applyFont="1" applyBorder="1"/>
    <xf numFmtId="0" fontId="12" fillId="0" borderId="1" xfId="0" applyFont="1" applyBorder="1"/>
    <xf numFmtId="3" fontId="1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justify"/>
    </xf>
    <xf numFmtId="0" fontId="13" fillId="0" borderId="1" xfId="0" applyFont="1" applyBorder="1"/>
    <xf numFmtId="0" fontId="3" fillId="0" borderId="1" xfId="0" applyFont="1" applyBorder="1" applyAlignment="1">
      <alignment horizontal="justify"/>
    </xf>
    <xf numFmtId="0" fontId="14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0" xfId="0" applyNumberFormat="1"/>
    <xf numFmtId="4" fontId="15" fillId="0" borderId="1" xfId="0" applyNumberFormat="1" applyFont="1" applyBorder="1"/>
    <xf numFmtId="164" fontId="0" fillId="0" borderId="1" xfId="1" applyNumberFormat="1" applyFont="1" applyBorder="1"/>
    <xf numFmtId="0" fontId="0" fillId="0" borderId="0" xfId="0"/>
    <xf numFmtId="0" fontId="17" fillId="0" borderId="7" xfId="0" applyFont="1" applyBorder="1"/>
    <xf numFmtId="0" fontId="17" fillId="0" borderId="0" xfId="0" applyFont="1" applyBorder="1"/>
    <xf numFmtId="0" fontId="17" fillId="0" borderId="8" xfId="0" applyFont="1" applyBorder="1"/>
    <xf numFmtId="0" fontId="19" fillId="0" borderId="0" xfId="0" applyFont="1" applyBorder="1"/>
    <xf numFmtId="0" fontId="19" fillId="0" borderId="2" xfId="0" applyFont="1" applyBorder="1"/>
    <xf numFmtId="0" fontId="20" fillId="0" borderId="8" xfId="0" applyFont="1" applyBorder="1"/>
    <xf numFmtId="14" fontId="19" fillId="0" borderId="2" xfId="0" applyNumberFormat="1" applyFont="1" applyBorder="1"/>
    <xf numFmtId="0" fontId="19" fillId="0" borderId="3" xfId="0" applyFont="1" applyBorder="1"/>
    <xf numFmtId="0" fontId="19" fillId="0" borderId="12" xfId="0" applyFont="1" applyBorder="1"/>
    <xf numFmtId="14" fontId="19" fillId="0" borderId="3" xfId="0" applyNumberFormat="1" applyFont="1" applyBorder="1"/>
    <xf numFmtId="0" fontId="20" fillId="0" borderId="0" xfId="0" applyFont="1" applyBorder="1"/>
    <xf numFmtId="0" fontId="1" fillId="0" borderId="18" xfId="0" applyFont="1" applyBorder="1"/>
    <xf numFmtId="0" fontId="8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3" fontId="6" fillId="0" borderId="21" xfId="0" applyNumberFormat="1" applyFont="1" applyBorder="1"/>
    <xf numFmtId="49" fontId="2" fillId="0" borderId="15" xfId="0" applyNumberFormat="1" applyFont="1" applyBorder="1" applyAlignment="1">
      <alignment horizontal="center"/>
    </xf>
    <xf numFmtId="3" fontId="2" fillId="0" borderId="21" xfId="0" applyNumberFormat="1" applyFont="1" applyBorder="1"/>
    <xf numFmtId="49" fontId="5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3" fontId="7" fillId="0" borderId="21" xfId="0" applyNumberFormat="1" applyFont="1" applyBorder="1"/>
    <xf numFmtId="3" fontId="11" fillId="0" borderId="21" xfId="0" applyNumberFormat="1" applyFont="1" applyBorder="1"/>
    <xf numFmtId="3" fontId="12" fillId="0" borderId="21" xfId="0" applyNumberFormat="1" applyFont="1" applyBorder="1"/>
    <xf numFmtId="49" fontId="6" fillId="0" borderId="16" xfId="0" applyNumberFormat="1" applyFont="1" applyBorder="1" applyAlignment="1">
      <alignment horizontal="center"/>
    </xf>
    <xf numFmtId="0" fontId="6" fillId="0" borderId="17" xfId="0" applyFont="1" applyBorder="1"/>
    <xf numFmtId="3" fontId="6" fillId="0" borderId="17" xfId="0" applyNumberFormat="1" applyFont="1" applyBorder="1"/>
    <xf numFmtId="3" fontId="6" fillId="0" borderId="22" xfId="0" applyNumberFormat="1" applyFont="1" applyBorder="1"/>
    <xf numFmtId="3" fontId="1" fillId="0" borderId="21" xfId="0" applyNumberFormat="1" applyFont="1" applyBorder="1"/>
    <xf numFmtId="49" fontId="1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2" fillId="0" borderId="17" xfId="0" applyFont="1" applyBorder="1"/>
    <xf numFmtId="3" fontId="12" fillId="0" borderId="17" xfId="0" applyNumberFormat="1" applyFont="1" applyBorder="1"/>
    <xf numFmtId="3" fontId="12" fillId="0" borderId="22" xfId="0" applyNumberFormat="1" applyFont="1" applyBorder="1"/>
    <xf numFmtId="0" fontId="5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7" xfId="0" applyBorder="1"/>
    <xf numFmtId="0" fontId="1" fillId="0" borderId="17" xfId="0" applyFont="1" applyBorder="1"/>
    <xf numFmtId="3" fontId="1" fillId="0" borderId="17" xfId="0" applyNumberFormat="1" applyFont="1" applyBorder="1"/>
    <xf numFmtId="3" fontId="1" fillId="0" borderId="22" xfId="0" applyNumberFormat="1" applyFont="1" applyBorder="1"/>
    <xf numFmtId="4" fontId="15" fillId="0" borderId="21" xfId="0" applyNumberFormat="1" applyFont="1" applyBorder="1"/>
    <xf numFmtId="0" fontId="0" fillId="0" borderId="18" xfId="0" applyBorder="1"/>
    <xf numFmtId="0" fontId="0" fillId="0" borderId="14" xfId="0" applyBorder="1"/>
    <xf numFmtId="0" fontId="0" fillId="0" borderId="20" xfId="0" applyBorder="1"/>
    <xf numFmtId="0" fontId="0" fillId="0" borderId="15" xfId="0" applyBorder="1"/>
    <xf numFmtId="0" fontId="0" fillId="0" borderId="21" xfId="0" applyBorder="1" applyAlignment="1">
      <alignment horizontal="center" vertical="center" wrapText="1"/>
    </xf>
    <xf numFmtId="0" fontId="2" fillId="0" borderId="15" xfId="0" applyFont="1" applyBorder="1"/>
    <xf numFmtId="164" fontId="0" fillId="0" borderId="21" xfId="1" applyNumberFormat="1" applyFont="1" applyBorder="1"/>
    <xf numFmtId="0" fontId="0" fillId="0" borderId="15" xfId="0" applyBorder="1" applyAlignment="1">
      <alignment horizontal="left" vertical="center" wrapText="1"/>
    </xf>
    <xf numFmtId="0" fontId="0" fillId="0" borderId="16" xfId="0" applyBorder="1"/>
    <xf numFmtId="164" fontId="0" fillId="0" borderId="17" xfId="1" applyNumberFormat="1" applyFont="1" applyBorder="1"/>
    <xf numFmtId="164" fontId="0" fillId="0" borderId="22" xfId="1" applyNumberFormat="1" applyFont="1" applyBorder="1"/>
    <xf numFmtId="0" fontId="16" fillId="2" borderId="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3" borderId="4" xfId="0" applyFont="1" applyFill="1" applyBorder="1"/>
    <xf numFmtId="0" fontId="9" fillId="3" borderId="5" xfId="0" applyFont="1" applyFill="1" applyBorder="1"/>
    <xf numFmtId="0" fontId="23" fillId="3" borderId="5" xfId="0" applyFont="1" applyFill="1" applyBorder="1" applyAlignment="1">
      <alignment horizontal="center"/>
    </xf>
    <xf numFmtId="0" fontId="23" fillId="3" borderId="5" xfId="0" applyFont="1" applyFill="1" applyBorder="1"/>
    <xf numFmtId="14" fontId="23" fillId="3" borderId="5" xfId="0" applyNumberFormat="1" applyFont="1" applyFill="1" applyBorder="1"/>
    <xf numFmtId="0" fontId="4" fillId="3" borderId="6" xfId="0" applyFont="1" applyFill="1" applyBorder="1"/>
    <xf numFmtId="0" fontId="9" fillId="3" borderId="0" xfId="0" applyFont="1" applyFill="1"/>
    <xf numFmtId="0" fontId="23" fillId="3" borderId="7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8" xfId="0" applyFont="1" applyFill="1" applyBorder="1"/>
    <xf numFmtId="0" fontId="4" fillId="3" borderId="1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7" xfId="0" applyFont="1" applyFill="1" applyBorder="1"/>
    <xf numFmtId="0" fontId="4" fillId="3" borderId="21" xfId="0" applyFont="1" applyFill="1" applyBorder="1" applyAlignment="1">
      <alignment horizontal="center" wrapText="1"/>
    </xf>
    <xf numFmtId="0" fontId="4" fillId="3" borderId="28" xfId="0" applyFont="1" applyFill="1" applyBorder="1"/>
    <xf numFmtId="0" fontId="24" fillId="3" borderId="15" xfId="0" applyFont="1" applyFill="1" applyBorder="1" applyAlignment="1"/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wrapText="1"/>
    </xf>
    <xf numFmtId="164" fontId="24" fillId="3" borderId="1" xfId="0" applyNumberFormat="1" applyFont="1" applyFill="1" applyBorder="1" applyAlignment="1">
      <alignment horizontal="center" wrapText="1"/>
    </xf>
    <xf numFmtId="164" fontId="24" fillId="3" borderId="21" xfId="0" applyNumberFormat="1" applyFont="1" applyFill="1" applyBorder="1" applyAlignment="1">
      <alignment horizontal="center" wrapText="1"/>
    </xf>
    <xf numFmtId="164" fontId="24" fillId="3" borderId="29" xfId="0" applyNumberFormat="1" applyFont="1" applyFill="1" applyBorder="1" applyAlignment="1">
      <alignment horizontal="center" wrapText="1"/>
    </xf>
    <xf numFmtId="0" fontId="25" fillId="3" borderId="0" xfId="0" applyFont="1" applyFill="1"/>
    <xf numFmtId="0" fontId="4" fillId="3" borderId="15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1" applyNumberFormat="1" applyFont="1" applyFill="1" applyBorder="1"/>
    <xf numFmtId="164" fontId="4" fillId="3" borderId="21" xfId="1" applyNumberFormat="1" applyFont="1" applyFill="1" applyBorder="1"/>
    <xf numFmtId="9" fontId="9" fillId="3" borderId="1" xfId="0" applyNumberFormat="1" applyFont="1" applyFill="1" applyBorder="1"/>
    <xf numFmtId="43" fontId="4" fillId="3" borderId="1" xfId="1" applyNumberFormat="1" applyFont="1" applyFill="1" applyBorder="1"/>
    <xf numFmtId="43" fontId="4" fillId="3" borderId="29" xfId="1" applyNumberFormat="1" applyFont="1" applyFill="1" applyBorder="1"/>
    <xf numFmtId="0" fontId="24" fillId="3" borderId="15" xfId="0" applyFont="1" applyFill="1" applyBorder="1"/>
    <xf numFmtId="0" fontId="24" fillId="3" borderId="1" xfId="0" applyFont="1" applyFill="1" applyBorder="1" applyAlignment="1">
      <alignment horizontal="center"/>
    </xf>
    <xf numFmtId="164" fontId="24" fillId="3" borderId="1" xfId="1" applyNumberFormat="1" applyFont="1" applyFill="1" applyBorder="1"/>
    <xf numFmtId="164" fontId="24" fillId="3" borderId="21" xfId="1" applyNumberFormat="1" applyFont="1" applyFill="1" applyBorder="1"/>
    <xf numFmtId="0" fontId="24" fillId="3" borderId="1" xfId="0" applyFont="1" applyFill="1" applyBorder="1"/>
    <xf numFmtId="164" fontId="24" fillId="3" borderId="29" xfId="1" applyNumberFormat="1" applyFont="1" applyFill="1" applyBorder="1"/>
    <xf numFmtId="0" fontId="4" fillId="3" borderId="15" xfId="0" applyFont="1" applyFill="1" applyBorder="1" applyAlignment="1">
      <alignment horizontal="center"/>
    </xf>
    <xf numFmtId="14" fontId="4" fillId="3" borderId="30" xfId="0" applyNumberFormat="1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30" xfId="0" applyFont="1" applyFill="1" applyBorder="1"/>
    <xf numFmtId="0" fontId="24" fillId="3" borderId="15" xfId="0" applyFont="1" applyFill="1" applyBorder="1" applyAlignment="1">
      <alignment horizontal="center"/>
    </xf>
    <xf numFmtId="0" fontId="24" fillId="3" borderId="29" xfId="0" applyFont="1" applyFill="1" applyBorder="1" applyAlignment="1">
      <alignment horizontal="center"/>
    </xf>
    <xf numFmtId="0" fontId="24" fillId="3" borderId="29" xfId="0" applyFont="1" applyFill="1" applyBorder="1"/>
    <xf numFmtId="0" fontId="26" fillId="3" borderId="1" xfId="0" applyFont="1" applyFill="1" applyBorder="1" applyAlignment="1">
      <alignment vertical="center"/>
    </xf>
    <xf numFmtId="164" fontId="26" fillId="3" borderId="1" xfId="1" applyNumberFormat="1" applyFont="1" applyFill="1" applyBorder="1" applyAlignment="1">
      <alignment horizontal="right" vertical="center"/>
    </xf>
    <xf numFmtId="164" fontId="26" fillId="3" borderId="1" xfId="1" applyNumberFormat="1" applyFont="1" applyFill="1" applyBorder="1" applyAlignment="1">
      <alignment horizontal="center" vertical="center"/>
    </xf>
    <xf numFmtId="164" fontId="4" fillId="3" borderId="29" xfId="1" applyNumberFormat="1" applyFont="1" applyFill="1" applyBorder="1"/>
    <xf numFmtId="0" fontId="24" fillId="3" borderId="1" xfId="0" applyFont="1" applyFill="1" applyBorder="1" applyAlignment="1">
      <alignment wrapText="1"/>
    </xf>
    <xf numFmtId="0" fontId="27" fillId="3" borderId="1" xfId="0" applyFont="1" applyFill="1" applyBorder="1" applyAlignment="1">
      <alignment vertical="center"/>
    </xf>
    <xf numFmtId="165" fontId="27" fillId="3" borderId="29" xfId="0" applyNumberFormat="1" applyFont="1" applyFill="1" applyBorder="1" applyAlignment="1">
      <alignment horizontal="center" vertical="center"/>
    </xf>
    <xf numFmtId="164" fontId="27" fillId="3" borderId="29" xfId="1" applyNumberFormat="1" applyFont="1" applyFill="1" applyBorder="1" applyAlignment="1">
      <alignment horizontal="center" vertical="center"/>
    </xf>
    <xf numFmtId="164" fontId="27" fillId="3" borderId="1" xfId="1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 applyProtection="1"/>
    <xf numFmtId="0" fontId="28" fillId="3" borderId="0" xfId="0" applyNumberFormat="1" applyFont="1" applyFill="1" applyBorder="1" applyAlignment="1" applyProtection="1"/>
    <xf numFmtId="0" fontId="26" fillId="3" borderId="0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14" fontId="26" fillId="3" borderId="32" xfId="1" applyNumberFormat="1" applyFont="1" applyFill="1" applyBorder="1" applyAlignment="1">
      <alignment horizontal="right" vertical="center"/>
    </xf>
    <xf numFmtId="0" fontId="4" fillId="3" borderId="32" xfId="0" applyFont="1" applyFill="1" applyBorder="1"/>
    <xf numFmtId="164" fontId="4" fillId="3" borderId="32" xfId="1" applyNumberFormat="1" applyFont="1" applyFill="1" applyBorder="1"/>
    <xf numFmtId="43" fontId="4" fillId="3" borderId="32" xfId="1" applyNumberFormat="1" applyFont="1" applyFill="1" applyBorder="1"/>
    <xf numFmtId="0" fontId="26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/>
    <xf numFmtId="9" fontId="9" fillId="3" borderId="32" xfId="0" applyNumberFormat="1" applyFont="1" applyFill="1" applyBorder="1"/>
    <xf numFmtId="0" fontId="24" fillId="3" borderId="16" xfId="0" applyFont="1" applyFill="1" applyBorder="1"/>
    <xf numFmtId="0" fontId="24" fillId="3" borderId="17" xfId="0" applyFont="1" applyFill="1" applyBorder="1"/>
    <xf numFmtId="0" fontId="24" fillId="3" borderId="17" xfId="0" applyFont="1" applyFill="1" applyBorder="1" applyAlignment="1">
      <alignment horizontal="center"/>
    </xf>
    <xf numFmtId="164" fontId="24" fillId="3" borderId="17" xfId="1" applyNumberFormat="1" applyFont="1" applyFill="1" applyBorder="1"/>
    <xf numFmtId="164" fontId="24" fillId="3" borderId="22" xfId="1" applyNumberFormat="1" applyFont="1" applyFill="1" applyBorder="1"/>
    <xf numFmtId="0" fontId="9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9" fillId="3" borderId="0" xfId="0" applyNumberFormat="1" applyFont="1" applyFill="1"/>
    <xf numFmtId="164" fontId="9" fillId="3" borderId="0" xfId="1" applyNumberFormat="1" applyFont="1" applyFill="1"/>
    <xf numFmtId="164" fontId="29" fillId="3" borderId="0" xfId="1" applyNumberFormat="1" applyFont="1" applyFill="1" applyBorder="1" applyAlignment="1" applyProtection="1"/>
    <xf numFmtId="4" fontId="29" fillId="3" borderId="0" xfId="0" applyNumberFormat="1" applyFont="1" applyFill="1" applyBorder="1" applyAlignment="1" applyProtection="1"/>
    <xf numFmtId="3" fontId="30" fillId="3" borderId="0" xfId="0" applyNumberFormat="1" applyFont="1" applyFill="1" applyAlignment="1">
      <alignment horizontal="right" vertical="center"/>
    </xf>
    <xf numFmtId="0" fontId="30" fillId="3" borderId="0" xfId="0" applyFont="1" applyFill="1" applyAlignment="1">
      <alignment vertical="center"/>
    </xf>
    <xf numFmtId="0" fontId="0" fillId="3" borderId="0" xfId="0" applyNumberFormat="1" applyFill="1" applyBorder="1" applyAlignment="1" applyProtection="1"/>
    <xf numFmtId="166" fontId="30" fillId="3" borderId="0" xfId="0" applyNumberFormat="1" applyFont="1" applyFill="1" applyAlignment="1">
      <alignment horizontal="right" vertical="center"/>
    </xf>
    <xf numFmtId="0" fontId="0" fillId="0" borderId="0" xfId="0" applyNumberForma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1" xfId="0" applyNumberFormat="1" applyFont="1" applyFill="1" applyBorder="1" applyAlignment="1" applyProtection="1">
      <alignment horizontal="center" wrapText="1"/>
    </xf>
    <xf numFmtId="0" fontId="28" fillId="3" borderId="1" xfId="0" applyNumberFormat="1" applyFont="1" applyFill="1" applyBorder="1" applyAlignment="1" applyProtection="1"/>
    <xf numFmtId="0" fontId="32" fillId="0" borderId="0" xfId="0" applyFont="1"/>
    <xf numFmtId="0" fontId="33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/>
    </xf>
    <xf numFmtId="14" fontId="1" fillId="3" borderId="2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3" fontId="22" fillId="4" borderId="1" xfId="2" applyNumberFormat="1" applyFill="1" applyBorder="1"/>
    <xf numFmtId="3" fontId="22" fillId="3" borderId="1" xfId="2" applyNumberFormat="1" applyFill="1" applyBorder="1"/>
    <xf numFmtId="0" fontId="4" fillId="0" borderId="1" xfId="0" applyFont="1" applyBorder="1"/>
    <xf numFmtId="164" fontId="1" fillId="4" borderId="1" xfId="1" applyNumberFormat="1" applyFont="1" applyFill="1" applyBorder="1"/>
    <xf numFmtId="3" fontId="22" fillId="0" borderId="1" xfId="2" applyNumberFormat="1" applyBorder="1"/>
    <xf numFmtId="0" fontId="0" fillId="0" borderId="32" xfId="0" applyBorder="1" applyAlignment="1">
      <alignment horizontal="center"/>
    </xf>
    <xf numFmtId="0" fontId="0" fillId="0" borderId="32" xfId="0" applyBorder="1"/>
    <xf numFmtId="3" fontId="22" fillId="0" borderId="32" xfId="2" applyNumberFormat="1" applyBorder="1"/>
    <xf numFmtId="0" fontId="1" fillId="0" borderId="34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3" fontId="35" fillId="0" borderId="35" xfId="2" applyNumberFormat="1" applyFont="1" applyBorder="1" applyAlignment="1">
      <alignment vertical="center"/>
    </xf>
    <xf numFmtId="3" fontId="35" fillId="0" borderId="36" xfId="2" applyNumberFormat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164" fontId="1" fillId="3" borderId="1" xfId="1" applyNumberFormat="1" applyFont="1" applyFill="1" applyBorder="1"/>
    <xf numFmtId="0" fontId="0" fillId="3" borderId="1" xfId="0" applyFill="1" applyBorder="1"/>
    <xf numFmtId="0" fontId="0" fillId="3" borderId="32" xfId="0" applyFill="1" applyBorder="1"/>
    <xf numFmtId="0" fontId="0" fillId="3" borderId="32" xfId="0" applyFill="1" applyBorder="1" applyAlignment="1">
      <alignment horizontal="center"/>
    </xf>
    <xf numFmtId="3" fontId="22" fillId="3" borderId="32" xfId="2" applyNumberFormat="1" applyFill="1" applyBorder="1"/>
    <xf numFmtId="0" fontId="35" fillId="3" borderId="35" xfId="0" applyFont="1" applyFill="1" applyBorder="1" applyAlignment="1">
      <alignment vertical="center"/>
    </xf>
    <xf numFmtId="0" fontId="35" fillId="3" borderId="35" xfId="0" applyFont="1" applyFill="1" applyBorder="1" applyAlignment="1">
      <alignment horizontal="center" vertical="center"/>
    </xf>
    <xf numFmtId="3" fontId="35" fillId="3" borderId="35" xfId="2" applyNumberFormat="1" applyFont="1" applyFill="1" applyBorder="1" applyAlignment="1">
      <alignment vertical="center"/>
    </xf>
    <xf numFmtId="3" fontId="35" fillId="3" borderId="36" xfId="2" applyNumberFormat="1" applyFont="1" applyFill="1" applyBorder="1" applyAlignment="1">
      <alignment vertical="center"/>
    </xf>
    <xf numFmtId="0" fontId="0" fillId="3" borderId="0" xfId="0" applyFill="1"/>
    <xf numFmtId="1" fontId="0" fillId="3" borderId="0" xfId="0" applyNumberFormat="1" applyFill="1"/>
    <xf numFmtId="0" fontId="33" fillId="3" borderId="0" xfId="0" applyFont="1" applyFill="1" applyAlignment="1">
      <alignment horizontal="center"/>
    </xf>
    <xf numFmtId="0" fontId="34" fillId="3" borderId="3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/>
    </xf>
    <xf numFmtId="0" fontId="34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3" fontId="0" fillId="0" borderId="0" xfId="0" applyNumberFormat="1" applyBorder="1"/>
    <xf numFmtId="3" fontId="22" fillId="0" borderId="0" xfId="2" applyNumberFormat="1" applyFill="1" applyBorder="1"/>
    <xf numFmtId="0" fontId="14" fillId="0" borderId="0" xfId="0" applyFont="1" applyAlignment="1">
      <alignment horizont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5" workbookViewId="0">
      <selection activeCell="H40" sqref="H40"/>
    </sheetView>
  </sheetViews>
  <sheetFormatPr defaultRowHeight="12.75" x14ac:dyDescent="0.2"/>
  <cols>
    <col min="1" max="1" width="3.5703125" customWidth="1"/>
    <col min="4" max="4" width="10.85546875" customWidth="1"/>
    <col min="5" max="5" width="14" customWidth="1"/>
    <col min="6" max="6" width="6.140625" customWidth="1"/>
    <col min="7" max="7" width="13" customWidth="1"/>
  </cols>
  <sheetData>
    <row r="1" spans="1:10" x14ac:dyDescent="0.2">
      <c r="A1" s="25"/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2">
      <c r="A2" s="28"/>
      <c r="B2" s="23"/>
      <c r="C2" s="23"/>
      <c r="D2" s="23"/>
      <c r="E2" s="23"/>
      <c r="F2" s="23"/>
      <c r="G2" s="23"/>
      <c r="H2" s="23"/>
      <c r="I2" s="23"/>
      <c r="J2" s="29"/>
    </row>
    <row r="3" spans="1:10" ht="16.5" customHeight="1" x14ac:dyDescent="0.2">
      <c r="A3" s="28"/>
      <c r="B3" s="40" t="s">
        <v>159</v>
      </c>
      <c r="C3" s="40"/>
      <c r="D3" s="40"/>
      <c r="E3" s="41" t="s">
        <v>187</v>
      </c>
      <c r="F3" s="41"/>
      <c r="G3" s="41"/>
      <c r="H3" s="41"/>
      <c r="I3" s="41"/>
      <c r="J3" s="42"/>
    </row>
    <row r="4" spans="1:10" ht="16.5" customHeight="1" x14ac:dyDescent="0.2">
      <c r="A4" s="28"/>
      <c r="B4" s="40" t="s">
        <v>160</v>
      </c>
      <c r="C4" s="40"/>
      <c r="D4" s="40"/>
      <c r="E4" s="41" t="s">
        <v>188</v>
      </c>
      <c r="F4" s="41"/>
      <c r="G4" s="41"/>
      <c r="H4" s="40"/>
      <c r="I4" s="40"/>
      <c r="J4" s="42"/>
    </row>
    <row r="5" spans="1:10" ht="16.5" customHeight="1" x14ac:dyDescent="0.2">
      <c r="A5" s="28"/>
      <c r="B5" s="40" t="s">
        <v>161</v>
      </c>
      <c r="C5" s="40"/>
      <c r="D5" s="40"/>
      <c r="E5" s="41" t="s">
        <v>189</v>
      </c>
      <c r="F5" s="41"/>
      <c r="G5" s="41"/>
      <c r="H5" s="41"/>
      <c r="I5" s="41"/>
      <c r="J5" s="42"/>
    </row>
    <row r="6" spans="1:10" ht="16.5" customHeight="1" x14ac:dyDescent="0.2">
      <c r="A6" s="28"/>
      <c r="B6" s="40"/>
      <c r="C6" s="40"/>
      <c r="D6" s="40"/>
      <c r="E6" s="40"/>
      <c r="F6" s="40"/>
      <c r="G6" s="40"/>
      <c r="H6" s="41" t="s">
        <v>197</v>
      </c>
      <c r="I6" s="41"/>
      <c r="J6" s="42"/>
    </row>
    <row r="7" spans="1:10" ht="16.5" customHeight="1" x14ac:dyDescent="0.2">
      <c r="A7" s="28"/>
      <c r="B7" s="40" t="s">
        <v>162</v>
      </c>
      <c r="C7" s="40"/>
      <c r="D7" s="40"/>
      <c r="E7" s="43">
        <v>41396</v>
      </c>
      <c r="F7" s="41"/>
      <c r="G7" s="40"/>
      <c r="H7" s="40"/>
      <c r="I7" s="40"/>
      <c r="J7" s="42"/>
    </row>
    <row r="8" spans="1:10" ht="16.5" customHeight="1" x14ac:dyDescent="0.2">
      <c r="A8" s="28"/>
      <c r="B8" s="40" t="s">
        <v>169</v>
      </c>
      <c r="C8" s="40"/>
      <c r="D8" s="40"/>
      <c r="E8" s="44"/>
      <c r="F8" s="44"/>
      <c r="G8" s="40"/>
      <c r="H8" s="40"/>
      <c r="I8" s="40"/>
      <c r="J8" s="42"/>
    </row>
    <row r="9" spans="1:10" ht="16.5" customHeight="1" x14ac:dyDescent="0.2">
      <c r="A9" s="28"/>
      <c r="B9" s="40"/>
      <c r="C9" s="40"/>
      <c r="D9" s="40"/>
      <c r="E9" s="40"/>
      <c r="F9" s="40"/>
      <c r="G9" s="40"/>
      <c r="H9" s="40"/>
      <c r="I9" s="40"/>
      <c r="J9" s="42"/>
    </row>
    <row r="10" spans="1:10" ht="16.5" customHeight="1" x14ac:dyDescent="0.2">
      <c r="A10" s="28"/>
      <c r="B10" s="40" t="s">
        <v>163</v>
      </c>
      <c r="C10" s="40"/>
      <c r="D10" s="40"/>
      <c r="E10" s="98" t="s">
        <v>190</v>
      </c>
      <c r="F10" s="98"/>
      <c r="G10" s="98"/>
      <c r="H10" s="98"/>
      <c r="I10" s="98"/>
      <c r="J10" s="99"/>
    </row>
    <row r="11" spans="1:10" ht="16.5" customHeight="1" x14ac:dyDescent="0.2">
      <c r="A11" s="28"/>
      <c r="B11" s="40"/>
      <c r="C11" s="40"/>
      <c r="D11" s="40"/>
      <c r="E11" s="96"/>
      <c r="F11" s="96"/>
      <c r="G11" s="96"/>
      <c r="H11" s="96"/>
      <c r="I11" s="96"/>
      <c r="J11" s="97"/>
    </row>
    <row r="12" spans="1:10" ht="16.5" customHeight="1" x14ac:dyDescent="0.2">
      <c r="A12" s="28"/>
      <c r="B12" s="40"/>
      <c r="C12" s="40"/>
      <c r="D12" s="40"/>
      <c r="E12" s="45"/>
      <c r="F12" s="45"/>
      <c r="G12" s="45"/>
      <c r="H12" s="45"/>
      <c r="I12" s="45"/>
      <c r="J12" s="42"/>
    </row>
    <row r="13" spans="1:10" x14ac:dyDescent="0.2">
      <c r="A13" s="28"/>
      <c r="B13" s="23"/>
      <c r="C13" s="23"/>
      <c r="D13" s="23"/>
      <c r="E13" s="23"/>
      <c r="F13" s="23"/>
      <c r="G13" s="23"/>
      <c r="H13" s="23"/>
      <c r="I13" s="23"/>
      <c r="J13" s="29"/>
    </row>
    <row r="14" spans="1:10" x14ac:dyDescent="0.2">
      <c r="A14" s="28"/>
      <c r="B14" s="23"/>
      <c r="C14" s="23"/>
      <c r="D14" s="23"/>
      <c r="E14" s="23"/>
      <c r="F14" s="23"/>
      <c r="G14" s="23"/>
      <c r="H14" s="23"/>
      <c r="I14" s="23"/>
      <c r="J14" s="29"/>
    </row>
    <row r="15" spans="1:10" x14ac:dyDescent="0.2">
      <c r="A15" s="28"/>
      <c r="B15" s="23"/>
      <c r="C15" s="23"/>
      <c r="D15" s="23"/>
      <c r="E15" s="23"/>
      <c r="F15" s="23"/>
      <c r="G15" s="23"/>
      <c r="H15" s="23"/>
      <c r="I15" s="23"/>
      <c r="J15" s="29"/>
    </row>
    <row r="16" spans="1:10" x14ac:dyDescent="0.2">
      <c r="A16" s="28"/>
      <c r="B16" s="23"/>
      <c r="C16" s="23"/>
      <c r="D16" s="23"/>
      <c r="E16" s="23"/>
      <c r="F16" s="23"/>
      <c r="G16" s="23"/>
      <c r="H16" s="23"/>
      <c r="I16" s="23"/>
      <c r="J16" s="29"/>
    </row>
    <row r="17" spans="1:10" x14ac:dyDescent="0.2">
      <c r="A17" s="28"/>
      <c r="B17" s="23"/>
      <c r="C17" s="23"/>
      <c r="D17" s="23"/>
      <c r="E17" s="23"/>
      <c r="F17" s="23"/>
      <c r="G17" s="23"/>
      <c r="H17" s="23"/>
      <c r="I17" s="23"/>
      <c r="J17" s="29"/>
    </row>
    <row r="18" spans="1:10" x14ac:dyDescent="0.2">
      <c r="A18" s="28"/>
      <c r="B18" s="23"/>
      <c r="C18" s="23"/>
      <c r="D18" s="23"/>
      <c r="E18" s="23"/>
      <c r="F18" s="23"/>
      <c r="G18" s="23"/>
      <c r="H18" s="23"/>
      <c r="I18" s="23"/>
      <c r="J18" s="29"/>
    </row>
    <row r="19" spans="1:10" x14ac:dyDescent="0.2">
      <c r="A19" s="28"/>
      <c r="B19" s="23"/>
      <c r="C19" s="23"/>
      <c r="D19" s="23"/>
      <c r="E19" s="23"/>
      <c r="F19" s="23"/>
      <c r="G19" s="23"/>
      <c r="H19" s="23"/>
      <c r="I19" s="23"/>
      <c r="J19" s="29"/>
    </row>
    <row r="20" spans="1:10" x14ac:dyDescent="0.2">
      <c r="A20" s="28"/>
      <c r="B20" s="23"/>
      <c r="C20" s="23"/>
      <c r="D20" s="23"/>
      <c r="E20" s="23"/>
      <c r="F20" s="23"/>
      <c r="G20" s="23"/>
      <c r="H20" s="23"/>
      <c r="I20" s="23"/>
      <c r="J20" s="29"/>
    </row>
    <row r="21" spans="1:10" x14ac:dyDescent="0.2">
      <c r="A21" s="28"/>
      <c r="B21" s="23"/>
      <c r="C21" s="23"/>
      <c r="D21" s="23"/>
      <c r="E21" s="23"/>
      <c r="F21" s="23"/>
      <c r="G21" s="23"/>
      <c r="H21" s="23"/>
      <c r="I21" s="23"/>
      <c r="J21" s="29"/>
    </row>
    <row r="22" spans="1:10" x14ac:dyDescent="0.2">
      <c r="A22" s="28"/>
      <c r="B22" s="23"/>
      <c r="C22" s="23"/>
      <c r="D22" s="23"/>
      <c r="E22" s="23"/>
      <c r="F22" s="23"/>
      <c r="G22" s="23"/>
      <c r="H22" s="23"/>
      <c r="I22" s="23"/>
      <c r="J22" s="29"/>
    </row>
    <row r="23" spans="1:10" x14ac:dyDescent="0.2">
      <c r="A23" s="28"/>
      <c r="B23" s="23"/>
      <c r="C23" s="23"/>
      <c r="D23" s="23"/>
      <c r="E23" s="23"/>
      <c r="F23" s="23"/>
      <c r="G23" s="23"/>
      <c r="H23" s="23"/>
      <c r="I23" s="23"/>
      <c r="J23" s="29"/>
    </row>
    <row r="24" spans="1:10" ht="40.5" customHeight="1" x14ac:dyDescent="0.65">
      <c r="A24" s="90" t="s">
        <v>164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4.2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9"/>
    </row>
    <row r="26" spans="1:10" ht="14.25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9"/>
    </row>
    <row r="27" spans="1:10" ht="31.5" customHeight="1" x14ac:dyDescent="0.55000000000000004">
      <c r="A27" s="93" t="s">
        <v>205</v>
      </c>
      <c r="B27" s="94"/>
      <c r="C27" s="94"/>
      <c r="D27" s="94"/>
      <c r="E27" s="94"/>
      <c r="F27" s="94"/>
      <c r="G27" s="94"/>
      <c r="H27" s="94"/>
      <c r="I27" s="94"/>
      <c r="J27" s="95"/>
    </row>
    <row r="28" spans="1:10" x14ac:dyDescent="0.2">
      <c r="A28" s="28"/>
      <c r="B28" s="23"/>
      <c r="C28" s="23"/>
      <c r="D28" s="23"/>
      <c r="E28" s="23"/>
      <c r="F28" s="23"/>
      <c r="G28" s="23"/>
      <c r="H28" s="23"/>
      <c r="I28" s="23"/>
      <c r="J28" s="29"/>
    </row>
    <row r="29" spans="1:10" x14ac:dyDescent="0.2">
      <c r="A29" s="28"/>
      <c r="B29" s="23"/>
      <c r="C29" s="23"/>
      <c r="D29" s="23"/>
      <c r="E29" s="23"/>
      <c r="F29" s="23"/>
      <c r="G29" s="23"/>
      <c r="H29" s="23"/>
      <c r="I29" s="23"/>
      <c r="J29" s="29"/>
    </row>
    <row r="30" spans="1:10" x14ac:dyDescent="0.2">
      <c r="A30" s="28"/>
      <c r="B30" s="23"/>
      <c r="C30" s="23"/>
      <c r="D30" s="23"/>
      <c r="E30" s="23"/>
      <c r="F30" s="23"/>
      <c r="G30" s="23"/>
      <c r="H30" s="23"/>
      <c r="I30" s="23"/>
      <c r="J30" s="29"/>
    </row>
    <row r="31" spans="1:10" x14ac:dyDescent="0.2">
      <c r="A31" s="28"/>
      <c r="B31" s="23"/>
      <c r="C31" s="23"/>
      <c r="D31" s="23"/>
      <c r="E31" s="23"/>
      <c r="F31" s="23"/>
      <c r="G31" s="23"/>
      <c r="H31" s="23"/>
      <c r="I31" s="23"/>
      <c r="J31" s="29"/>
    </row>
    <row r="32" spans="1:10" x14ac:dyDescent="0.2">
      <c r="A32" s="28"/>
      <c r="B32" s="23"/>
      <c r="C32" s="23"/>
      <c r="D32" s="23"/>
      <c r="E32" s="23"/>
      <c r="F32" s="23"/>
      <c r="G32" s="23"/>
      <c r="H32" s="23"/>
      <c r="I32" s="23"/>
      <c r="J32" s="29"/>
    </row>
    <row r="33" spans="1:10" x14ac:dyDescent="0.2">
      <c r="A33" s="28"/>
      <c r="B33" s="23"/>
      <c r="C33" s="23"/>
      <c r="D33" s="23"/>
      <c r="E33" s="23"/>
      <c r="F33" s="23"/>
      <c r="G33" s="23"/>
      <c r="H33" s="23"/>
      <c r="I33" s="23"/>
      <c r="J33" s="29"/>
    </row>
    <row r="34" spans="1:10" x14ac:dyDescent="0.2">
      <c r="A34" s="28"/>
      <c r="B34" s="23"/>
      <c r="C34" s="23"/>
      <c r="D34" s="23"/>
      <c r="E34" s="23"/>
      <c r="F34" s="23"/>
      <c r="G34" s="23"/>
      <c r="H34" s="23"/>
      <c r="I34" s="23"/>
      <c r="J34" s="29"/>
    </row>
    <row r="35" spans="1:10" x14ac:dyDescent="0.2">
      <c r="A35" s="28"/>
      <c r="B35" s="23"/>
      <c r="C35" s="23"/>
      <c r="D35" s="23"/>
      <c r="E35" s="23"/>
      <c r="F35" s="23"/>
      <c r="G35" s="23"/>
      <c r="H35" s="23"/>
      <c r="I35" s="23"/>
      <c r="J35" s="29"/>
    </row>
    <row r="36" spans="1:10" x14ac:dyDescent="0.2">
      <c r="A36" s="28"/>
      <c r="B36" s="23"/>
      <c r="C36" s="23"/>
      <c r="D36" s="23"/>
      <c r="E36" s="23"/>
      <c r="F36" s="23"/>
      <c r="G36" s="23"/>
      <c r="H36" s="23"/>
      <c r="I36" s="23"/>
      <c r="J36" s="29"/>
    </row>
    <row r="37" spans="1:10" x14ac:dyDescent="0.2">
      <c r="A37" s="28"/>
      <c r="B37" s="23"/>
      <c r="C37" s="23"/>
      <c r="D37" s="23"/>
      <c r="E37" s="23"/>
      <c r="F37" s="23"/>
      <c r="G37" s="23"/>
      <c r="H37" s="23"/>
      <c r="I37" s="23"/>
      <c r="J37" s="29"/>
    </row>
    <row r="38" spans="1:10" x14ac:dyDescent="0.2">
      <c r="A38" s="28"/>
      <c r="B38" s="23"/>
      <c r="C38" s="23"/>
      <c r="D38" s="23"/>
      <c r="E38" s="23"/>
      <c r="F38" s="23"/>
      <c r="G38" s="23"/>
      <c r="H38" s="23"/>
      <c r="I38" s="23"/>
      <c r="J38" s="29"/>
    </row>
    <row r="39" spans="1:10" x14ac:dyDescent="0.2">
      <c r="A39" s="28"/>
      <c r="B39" s="23"/>
      <c r="C39" s="23"/>
      <c r="D39" s="23"/>
      <c r="E39" s="23"/>
      <c r="F39" s="23"/>
      <c r="G39" s="23"/>
      <c r="H39" s="23"/>
      <c r="I39" s="23"/>
      <c r="J39" s="29"/>
    </row>
    <row r="40" spans="1:10" ht="18" customHeight="1" x14ac:dyDescent="0.2">
      <c r="A40" s="28"/>
      <c r="B40" s="40" t="s">
        <v>165</v>
      </c>
      <c r="C40" s="40"/>
      <c r="D40" s="40"/>
      <c r="E40" s="40"/>
      <c r="F40" s="40" t="s">
        <v>166</v>
      </c>
      <c r="G40" s="43">
        <v>42370</v>
      </c>
      <c r="H40" s="23"/>
      <c r="I40" s="23"/>
      <c r="J40" s="29"/>
    </row>
    <row r="41" spans="1:10" ht="18" customHeight="1" x14ac:dyDescent="0.2">
      <c r="A41" s="28"/>
      <c r="B41" s="40"/>
      <c r="C41" s="40"/>
      <c r="D41" s="40"/>
      <c r="E41" s="40"/>
      <c r="F41" s="40" t="s">
        <v>167</v>
      </c>
      <c r="G41" s="46">
        <v>42735</v>
      </c>
      <c r="H41" s="23"/>
      <c r="I41" s="23"/>
      <c r="J41" s="29"/>
    </row>
    <row r="42" spans="1:10" ht="24.75" customHeight="1" x14ac:dyDescent="0.2">
      <c r="A42" s="28"/>
      <c r="B42" s="40" t="s">
        <v>168</v>
      </c>
      <c r="C42" s="40"/>
      <c r="D42" s="40"/>
      <c r="E42" s="40"/>
      <c r="F42" s="40"/>
      <c r="G42" s="46">
        <v>42735</v>
      </c>
      <c r="H42" s="23"/>
      <c r="I42" s="23"/>
      <c r="J42" s="29"/>
    </row>
    <row r="43" spans="1:10" ht="22.5" customHeight="1" x14ac:dyDescent="0.2">
      <c r="A43" s="28"/>
      <c r="B43" s="47"/>
      <c r="C43" s="47"/>
      <c r="D43" s="47"/>
      <c r="E43" s="47"/>
      <c r="F43" s="47"/>
      <c r="G43" s="47"/>
      <c r="H43" s="23"/>
      <c r="I43" s="23"/>
      <c r="J43" s="29"/>
    </row>
    <row r="44" spans="1:10" ht="15.95" customHeight="1" x14ac:dyDescent="0.2">
      <c r="A44" s="28"/>
      <c r="B44" s="47" t="s">
        <v>198</v>
      </c>
      <c r="C44" s="47"/>
      <c r="D44" s="47"/>
      <c r="E44" s="47"/>
      <c r="F44" s="47"/>
      <c r="G44" s="47"/>
      <c r="H44" s="23"/>
      <c r="I44" s="23"/>
      <c r="J44" s="29"/>
    </row>
    <row r="45" spans="1:10" ht="15.95" customHeight="1" x14ac:dyDescent="0.2">
      <c r="A45" s="28"/>
      <c r="B45" s="47" t="s">
        <v>199</v>
      </c>
      <c r="C45" s="47"/>
      <c r="D45" s="47"/>
      <c r="E45" s="47"/>
      <c r="F45" s="47"/>
      <c r="G45" s="47"/>
      <c r="H45" s="23"/>
      <c r="I45" s="23"/>
      <c r="J45" s="29"/>
    </row>
    <row r="46" spans="1:10" ht="15.95" customHeight="1" x14ac:dyDescent="0.2">
      <c r="A46" s="28"/>
      <c r="B46" s="47" t="s">
        <v>200</v>
      </c>
      <c r="C46" s="47"/>
      <c r="D46" s="47"/>
      <c r="E46" s="47"/>
      <c r="F46" s="47"/>
      <c r="G46" s="47"/>
      <c r="H46" s="23"/>
      <c r="I46" s="23"/>
      <c r="J46" s="29"/>
    </row>
    <row r="47" spans="1:10" ht="15.95" customHeight="1" x14ac:dyDescent="0.2">
      <c r="A47" s="28"/>
      <c r="B47" s="47"/>
      <c r="C47" s="47"/>
      <c r="D47" s="47"/>
      <c r="E47" s="47"/>
      <c r="F47" s="47"/>
      <c r="G47" s="47"/>
      <c r="H47" s="23"/>
      <c r="I47" s="23"/>
      <c r="J47" s="29"/>
    </row>
    <row r="48" spans="1:10" ht="15.95" customHeight="1" x14ac:dyDescent="0.2">
      <c r="A48" s="28"/>
      <c r="B48" s="23"/>
      <c r="C48" s="23"/>
      <c r="D48" s="23"/>
      <c r="E48" s="23"/>
      <c r="F48" s="23"/>
      <c r="G48" s="23"/>
      <c r="H48" s="23"/>
      <c r="I48" s="23"/>
      <c r="J48" s="29"/>
    </row>
    <row r="49" spans="1:10" x14ac:dyDescent="0.2">
      <c r="A49" s="28"/>
      <c r="B49" s="23"/>
      <c r="C49" s="23"/>
      <c r="D49" s="23"/>
      <c r="E49" s="23"/>
      <c r="F49" s="23"/>
      <c r="G49" s="23"/>
      <c r="H49" s="23"/>
      <c r="I49" s="23"/>
      <c r="J49" s="29"/>
    </row>
    <row r="50" spans="1:10" x14ac:dyDescent="0.2">
      <c r="A50" s="28"/>
      <c r="B50" s="23"/>
      <c r="C50" s="23"/>
      <c r="D50" s="23"/>
      <c r="E50" s="23"/>
      <c r="F50" s="23"/>
      <c r="G50" s="23"/>
      <c r="H50" s="23"/>
      <c r="I50" s="23"/>
      <c r="J50" s="29"/>
    </row>
    <row r="51" spans="1:10" ht="13.5" thickBot="1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2"/>
    </row>
  </sheetData>
  <mergeCells count="4">
    <mergeCell ref="A24:J24"/>
    <mergeCell ref="A27:J27"/>
    <mergeCell ref="E11:J11"/>
    <mergeCell ref="E10:J10"/>
  </mergeCells>
  <phoneticPr fontId="4" type="noConversion"/>
  <pageMargins left="0.5" right="0.5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5"/>
  <sheetViews>
    <sheetView topLeftCell="A13" workbookViewId="0">
      <selection activeCell="H25" sqref="H25"/>
    </sheetView>
  </sheetViews>
  <sheetFormatPr defaultRowHeight="12.75" x14ac:dyDescent="0.2"/>
  <cols>
    <col min="1" max="1" width="2.7109375" customWidth="1"/>
    <col min="2" max="2" width="5" customWidth="1"/>
    <col min="3" max="3" width="45" customWidth="1"/>
    <col min="4" max="4" width="9.28515625" customWidth="1"/>
    <col min="5" max="6" width="13.5703125" customWidth="1"/>
  </cols>
  <sheetData>
    <row r="3" spans="2:6" ht="13.5" thickBot="1" x14ac:dyDescent="0.25"/>
    <row r="4" spans="2:6" ht="21.95" customHeight="1" x14ac:dyDescent="0.2">
      <c r="B4" s="48"/>
      <c r="C4" s="49" t="s">
        <v>0</v>
      </c>
      <c r="D4" s="50" t="s">
        <v>1</v>
      </c>
      <c r="E4" s="51" t="s">
        <v>205</v>
      </c>
      <c r="F4" s="52" t="s">
        <v>201</v>
      </c>
    </row>
    <row r="5" spans="2:6" ht="17.100000000000001" customHeight="1" x14ac:dyDescent="0.2">
      <c r="B5" s="53" t="s">
        <v>2</v>
      </c>
      <c r="C5" s="8" t="s">
        <v>3</v>
      </c>
      <c r="D5" s="7"/>
      <c r="E5" s="9"/>
      <c r="F5" s="54"/>
    </row>
    <row r="6" spans="2:6" ht="15.75" customHeight="1" x14ac:dyDescent="0.2">
      <c r="B6" s="55" t="s">
        <v>5</v>
      </c>
      <c r="C6" s="3" t="s">
        <v>4</v>
      </c>
      <c r="D6" s="3"/>
      <c r="E6" s="10">
        <v>578665</v>
      </c>
      <c r="F6" s="56">
        <v>205925</v>
      </c>
    </row>
    <row r="7" spans="2:6" ht="14.1" customHeight="1" x14ac:dyDescent="0.2">
      <c r="B7" s="57" t="s">
        <v>7</v>
      </c>
      <c r="C7" s="6" t="s">
        <v>6</v>
      </c>
      <c r="D7" s="7"/>
      <c r="E7" s="9"/>
      <c r="F7" s="54"/>
    </row>
    <row r="8" spans="2:6" ht="14.1" customHeight="1" x14ac:dyDescent="0.2">
      <c r="B8" s="58" t="s">
        <v>13</v>
      </c>
      <c r="C8" s="7" t="s">
        <v>8</v>
      </c>
      <c r="D8" s="7"/>
      <c r="E8" s="9"/>
      <c r="F8" s="54"/>
    </row>
    <row r="9" spans="2:6" ht="14.1" customHeight="1" x14ac:dyDescent="0.2">
      <c r="B9" s="58" t="s">
        <v>14</v>
      </c>
      <c r="C9" s="7" t="s">
        <v>9</v>
      </c>
      <c r="D9" s="7"/>
      <c r="E9" s="9"/>
      <c r="F9" s="54"/>
    </row>
    <row r="10" spans="2:6" ht="15.75" customHeight="1" x14ac:dyDescent="0.2">
      <c r="B10" s="58"/>
      <c r="C10" s="3" t="s">
        <v>10</v>
      </c>
      <c r="D10" s="3"/>
      <c r="E10" s="10">
        <f>E8+E9</f>
        <v>0</v>
      </c>
      <c r="F10" s="56">
        <f>F8+F9</f>
        <v>0</v>
      </c>
    </row>
    <row r="11" spans="2:6" ht="14.1" customHeight="1" x14ac:dyDescent="0.2">
      <c r="B11" s="57" t="s">
        <v>12</v>
      </c>
      <c r="C11" s="6" t="s">
        <v>11</v>
      </c>
      <c r="D11" s="7"/>
      <c r="E11" s="9"/>
      <c r="F11" s="54"/>
    </row>
    <row r="12" spans="2:6" ht="14.1" customHeight="1" x14ac:dyDescent="0.2">
      <c r="B12" s="58" t="s">
        <v>13</v>
      </c>
      <c r="C12" s="2" t="s">
        <v>191</v>
      </c>
      <c r="D12" s="7"/>
      <c r="E12" s="9">
        <v>5218846</v>
      </c>
      <c r="F12" s="54">
        <v>9797543</v>
      </c>
    </row>
    <row r="13" spans="2:6" ht="14.1" customHeight="1" x14ac:dyDescent="0.2">
      <c r="B13" s="58" t="s">
        <v>14</v>
      </c>
      <c r="C13" s="5" t="s">
        <v>185</v>
      </c>
      <c r="D13" s="7"/>
      <c r="E13" s="9">
        <v>5339854</v>
      </c>
      <c r="F13" s="54">
        <v>9266129</v>
      </c>
    </row>
    <row r="14" spans="2:6" ht="14.1" customHeight="1" x14ac:dyDescent="0.2">
      <c r="B14" s="58" t="s">
        <v>15</v>
      </c>
      <c r="C14" s="5" t="s">
        <v>203</v>
      </c>
      <c r="D14" s="7"/>
      <c r="E14" s="9">
        <v>1105308</v>
      </c>
      <c r="F14" s="54">
        <v>1268714</v>
      </c>
    </row>
    <row r="15" spans="2:6" ht="14.1" customHeight="1" x14ac:dyDescent="0.2">
      <c r="B15" s="58" t="s">
        <v>16</v>
      </c>
      <c r="C15" s="5" t="s">
        <v>184</v>
      </c>
      <c r="D15" s="7"/>
      <c r="E15" s="9"/>
      <c r="F15" s="54"/>
    </row>
    <row r="16" spans="2:6" ht="15.75" customHeight="1" x14ac:dyDescent="0.2">
      <c r="B16" s="58"/>
      <c r="C16" s="3" t="s">
        <v>17</v>
      </c>
      <c r="D16" s="3"/>
      <c r="E16" s="10">
        <f>E12+E13+E14+E15</f>
        <v>11664008</v>
      </c>
      <c r="F16" s="56">
        <f>F12+F13+F14+F15</f>
        <v>20332386</v>
      </c>
    </row>
    <row r="17" spans="2:6" ht="14.1" customHeight="1" x14ac:dyDescent="0.2">
      <c r="B17" s="57" t="s">
        <v>24</v>
      </c>
      <c r="C17" s="6" t="s">
        <v>18</v>
      </c>
      <c r="D17" s="7"/>
      <c r="E17" s="9"/>
      <c r="F17" s="54"/>
    </row>
    <row r="18" spans="2:6" ht="14.1" customHeight="1" x14ac:dyDescent="0.2">
      <c r="B18" s="58" t="s">
        <v>13</v>
      </c>
      <c r="C18" s="7" t="s">
        <v>19</v>
      </c>
      <c r="D18" s="7"/>
      <c r="E18" s="9">
        <v>2444053</v>
      </c>
      <c r="F18" s="54">
        <v>2289652</v>
      </c>
    </row>
    <row r="19" spans="2:6" ht="14.1" customHeight="1" x14ac:dyDescent="0.2">
      <c r="B19" s="58" t="s">
        <v>14</v>
      </c>
      <c r="C19" s="7" t="s">
        <v>20</v>
      </c>
      <c r="D19" s="7"/>
      <c r="E19" s="9"/>
      <c r="F19" s="54"/>
    </row>
    <row r="20" spans="2:6" ht="14.1" customHeight="1" x14ac:dyDescent="0.2">
      <c r="B20" s="58" t="s">
        <v>15</v>
      </c>
      <c r="C20" s="7" t="s">
        <v>21</v>
      </c>
      <c r="D20" s="7"/>
      <c r="E20" s="9"/>
      <c r="F20" s="54"/>
    </row>
    <row r="21" spans="2:6" ht="14.1" customHeight="1" x14ac:dyDescent="0.2">
      <c r="B21" s="58" t="s">
        <v>16</v>
      </c>
      <c r="C21" s="7" t="s">
        <v>22</v>
      </c>
      <c r="D21" s="7"/>
      <c r="E21" s="9"/>
      <c r="F21" s="54"/>
    </row>
    <row r="22" spans="2:6" ht="14.1" customHeight="1" x14ac:dyDescent="0.2">
      <c r="B22" s="58" t="s">
        <v>25</v>
      </c>
      <c r="C22" s="7" t="s">
        <v>23</v>
      </c>
      <c r="D22" s="7"/>
      <c r="E22" s="9"/>
      <c r="F22" s="54">
        <v>311020</v>
      </c>
    </row>
    <row r="23" spans="2:6" ht="15.75" customHeight="1" x14ac:dyDescent="0.2">
      <c r="B23" s="58"/>
      <c r="C23" s="3" t="s">
        <v>26</v>
      </c>
      <c r="D23" s="3"/>
      <c r="E23" s="10">
        <f>E18+E19+E20+E21+E22</f>
        <v>2444053</v>
      </c>
      <c r="F23" s="56">
        <f>F18+F19+F20+F21+F22</f>
        <v>2600672</v>
      </c>
    </row>
    <row r="24" spans="2:6" ht="15.75" customHeight="1" x14ac:dyDescent="0.2">
      <c r="B24" s="55" t="s">
        <v>28</v>
      </c>
      <c r="C24" s="3" t="s">
        <v>27</v>
      </c>
      <c r="D24" s="3"/>
      <c r="E24" s="10">
        <v>0</v>
      </c>
      <c r="F24" s="56">
        <v>0</v>
      </c>
    </row>
    <row r="25" spans="2:6" ht="15.75" customHeight="1" x14ac:dyDescent="0.2">
      <c r="B25" s="55" t="s">
        <v>30</v>
      </c>
      <c r="C25" s="3" t="s">
        <v>29</v>
      </c>
      <c r="D25" s="3"/>
      <c r="E25" s="10">
        <v>0</v>
      </c>
      <c r="F25" s="56">
        <v>0</v>
      </c>
    </row>
    <row r="26" spans="2:6" ht="15.75" customHeight="1" x14ac:dyDescent="0.2">
      <c r="B26" s="55" t="s">
        <v>31</v>
      </c>
      <c r="C26" s="3" t="s">
        <v>182</v>
      </c>
      <c r="D26" s="3"/>
      <c r="E26" s="10">
        <v>1643899</v>
      </c>
      <c r="F26" s="56"/>
    </row>
    <row r="27" spans="2:6" ht="17.100000000000001" customHeight="1" x14ac:dyDescent="0.2">
      <c r="B27" s="53"/>
      <c r="C27" s="8" t="s">
        <v>32</v>
      </c>
      <c r="D27" s="12"/>
      <c r="E27" s="13">
        <f>E6+E10+E16+E23+E24+E25+E26</f>
        <v>16330625</v>
      </c>
      <c r="F27" s="59">
        <f>F6+F10+F16+F23+F24+F25+F26</f>
        <v>23138983</v>
      </c>
    </row>
    <row r="28" spans="2:6" ht="14.1" customHeight="1" x14ac:dyDescent="0.2">
      <c r="B28" s="58"/>
      <c r="C28" s="7"/>
      <c r="D28" s="7"/>
      <c r="E28" s="9"/>
      <c r="F28" s="54"/>
    </row>
    <row r="29" spans="2:6" ht="17.100000000000001" customHeight="1" x14ac:dyDescent="0.2">
      <c r="B29" s="53" t="s">
        <v>34</v>
      </c>
      <c r="C29" s="8" t="s">
        <v>33</v>
      </c>
      <c r="D29" s="7"/>
      <c r="E29" s="9"/>
      <c r="F29" s="54"/>
    </row>
    <row r="30" spans="2:6" ht="14.1" customHeight="1" x14ac:dyDescent="0.2">
      <c r="B30" s="57" t="s">
        <v>5</v>
      </c>
      <c r="C30" s="6" t="s">
        <v>35</v>
      </c>
      <c r="D30" s="7"/>
      <c r="E30" s="9"/>
      <c r="F30" s="54"/>
    </row>
    <row r="31" spans="2:6" ht="14.1" customHeight="1" x14ac:dyDescent="0.2">
      <c r="B31" s="58" t="s">
        <v>13</v>
      </c>
      <c r="C31" s="11" t="s">
        <v>54</v>
      </c>
      <c r="D31" s="7"/>
      <c r="E31" s="9"/>
      <c r="F31" s="54"/>
    </row>
    <row r="32" spans="2:6" ht="14.1" customHeight="1" x14ac:dyDescent="0.2">
      <c r="B32" s="58" t="s">
        <v>14</v>
      </c>
      <c r="C32" s="7" t="s">
        <v>36</v>
      </c>
      <c r="D32" s="7"/>
      <c r="E32" s="9"/>
      <c r="F32" s="54"/>
    </row>
    <row r="33" spans="2:6" ht="14.1" customHeight="1" x14ac:dyDescent="0.2">
      <c r="B33" s="58" t="s">
        <v>15</v>
      </c>
      <c r="C33" s="7" t="s">
        <v>37</v>
      </c>
      <c r="D33" s="7"/>
      <c r="E33" s="9"/>
      <c r="F33" s="54"/>
    </row>
    <row r="34" spans="2:6" ht="14.1" customHeight="1" x14ac:dyDescent="0.2">
      <c r="B34" s="58" t="s">
        <v>16</v>
      </c>
      <c r="C34" s="7" t="s">
        <v>38</v>
      </c>
      <c r="D34" s="7"/>
      <c r="E34" s="9"/>
      <c r="F34" s="54"/>
    </row>
    <row r="35" spans="2:6" ht="15.75" customHeight="1" x14ac:dyDescent="0.2">
      <c r="B35" s="58"/>
      <c r="C35" s="3" t="s">
        <v>39</v>
      </c>
      <c r="D35" s="3"/>
      <c r="E35" s="10">
        <f>E31+E32+E33+E34</f>
        <v>0</v>
      </c>
      <c r="F35" s="56">
        <f>F31+F32+F33+F34</f>
        <v>0</v>
      </c>
    </row>
    <row r="36" spans="2:6" ht="14.1" customHeight="1" x14ac:dyDescent="0.2">
      <c r="B36" s="57" t="s">
        <v>7</v>
      </c>
      <c r="C36" s="6" t="s">
        <v>40</v>
      </c>
      <c r="D36" s="7"/>
      <c r="E36" s="9"/>
      <c r="F36" s="54"/>
    </row>
    <row r="37" spans="2:6" ht="14.1" customHeight="1" x14ac:dyDescent="0.2">
      <c r="B37" s="58" t="s">
        <v>13</v>
      </c>
      <c r="C37" s="7" t="s">
        <v>41</v>
      </c>
      <c r="D37" s="7"/>
      <c r="E37" s="9">
        <v>249000</v>
      </c>
      <c r="F37" s="54">
        <v>249000</v>
      </c>
    </row>
    <row r="38" spans="2:6" ht="14.1" customHeight="1" x14ac:dyDescent="0.2">
      <c r="B38" s="58" t="s">
        <v>14</v>
      </c>
      <c r="C38" s="7" t="s">
        <v>42</v>
      </c>
      <c r="D38" s="7"/>
      <c r="E38" s="9">
        <v>110207059</v>
      </c>
      <c r="F38" s="54">
        <v>113729457</v>
      </c>
    </row>
    <row r="39" spans="2:6" ht="14.1" customHeight="1" x14ac:dyDescent="0.2">
      <c r="B39" s="58" t="s">
        <v>15</v>
      </c>
      <c r="C39" s="7" t="s">
        <v>43</v>
      </c>
      <c r="D39" s="7"/>
      <c r="E39" s="9">
        <v>128749379</v>
      </c>
      <c r="F39" s="54">
        <v>142817860</v>
      </c>
    </row>
    <row r="40" spans="2:6" ht="14.1" customHeight="1" x14ac:dyDescent="0.2">
      <c r="B40" s="58" t="s">
        <v>16</v>
      </c>
      <c r="C40" s="7" t="s">
        <v>44</v>
      </c>
      <c r="D40" s="7"/>
      <c r="E40" s="9">
        <v>848622</v>
      </c>
      <c r="F40" s="54">
        <v>432280</v>
      </c>
    </row>
    <row r="41" spans="2:6" ht="15.75" customHeight="1" x14ac:dyDescent="0.2">
      <c r="B41" s="58"/>
      <c r="C41" s="3" t="s">
        <v>10</v>
      </c>
      <c r="D41" s="3"/>
      <c r="E41" s="10">
        <f>E37+E38+E39+E40</f>
        <v>240054060</v>
      </c>
      <c r="F41" s="56">
        <f>F37+F38+F39+F40</f>
        <v>257228597</v>
      </c>
    </row>
    <row r="42" spans="2:6" ht="15.75" customHeight="1" x14ac:dyDescent="0.2">
      <c r="B42" s="55" t="s">
        <v>12</v>
      </c>
      <c r="C42" s="3" t="s">
        <v>45</v>
      </c>
      <c r="D42" s="3"/>
      <c r="E42" s="10">
        <v>0</v>
      </c>
      <c r="F42" s="56">
        <v>0</v>
      </c>
    </row>
    <row r="43" spans="2:6" ht="14.1" customHeight="1" x14ac:dyDescent="0.2">
      <c r="B43" s="55" t="s">
        <v>24</v>
      </c>
      <c r="C43" s="3" t="s">
        <v>46</v>
      </c>
      <c r="D43" s="3"/>
      <c r="E43" s="10"/>
      <c r="F43" s="56"/>
    </row>
    <row r="44" spans="2:6" ht="14.1" customHeight="1" x14ac:dyDescent="0.2">
      <c r="B44" s="58" t="s">
        <v>13</v>
      </c>
      <c r="C44" s="7" t="s">
        <v>47</v>
      </c>
      <c r="D44" s="7"/>
      <c r="E44" s="9"/>
      <c r="F44" s="54"/>
    </row>
    <row r="45" spans="2:6" ht="14.1" customHeight="1" x14ac:dyDescent="0.2">
      <c r="B45" s="58" t="s">
        <v>14</v>
      </c>
      <c r="C45" s="7" t="s">
        <v>48</v>
      </c>
      <c r="D45" s="7"/>
      <c r="E45" s="9">
        <v>1537212</v>
      </c>
      <c r="F45" s="54">
        <v>1956451</v>
      </c>
    </row>
    <row r="46" spans="2:6" ht="14.1" customHeight="1" x14ac:dyDescent="0.2">
      <c r="B46" s="58" t="s">
        <v>15</v>
      </c>
      <c r="C46" s="7" t="s">
        <v>49</v>
      </c>
      <c r="D46" s="7"/>
      <c r="E46" s="9"/>
      <c r="F46" s="54"/>
    </row>
    <row r="47" spans="2:6" ht="15.75" customHeight="1" x14ac:dyDescent="0.2">
      <c r="B47" s="58"/>
      <c r="C47" s="3" t="s">
        <v>26</v>
      </c>
      <c r="D47" s="3"/>
      <c r="E47" s="10">
        <f>E44+E45+E46</f>
        <v>1537212</v>
      </c>
      <c r="F47" s="56">
        <f>F44+F45+F46</f>
        <v>1956451</v>
      </c>
    </row>
    <row r="48" spans="2:6" ht="15.75" customHeight="1" x14ac:dyDescent="0.2">
      <c r="B48" s="55" t="s">
        <v>28</v>
      </c>
      <c r="C48" s="3" t="s">
        <v>50</v>
      </c>
      <c r="D48" s="3"/>
      <c r="E48" s="10"/>
      <c r="F48" s="56"/>
    </row>
    <row r="49" spans="2:6" ht="15.75" customHeight="1" x14ac:dyDescent="0.2">
      <c r="B49" s="55" t="s">
        <v>30</v>
      </c>
      <c r="C49" s="3" t="s">
        <v>51</v>
      </c>
      <c r="D49" s="3"/>
      <c r="E49" s="10">
        <v>0</v>
      </c>
      <c r="F49" s="56">
        <v>0</v>
      </c>
    </row>
    <row r="50" spans="2:6" ht="17.100000000000001" customHeight="1" x14ac:dyDescent="0.2">
      <c r="B50" s="53"/>
      <c r="C50" s="14" t="s">
        <v>52</v>
      </c>
      <c r="D50" s="14"/>
      <c r="E50" s="15">
        <f>E35+E41+E42+E47+E48+E49</f>
        <v>241591272</v>
      </c>
      <c r="F50" s="60">
        <f>F35+F41+F42+F47+F48+F49+1</f>
        <v>259185049</v>
      </c>
    </row>
    <row r="51" spans="2:6" ht="18" customHeight="1" x14ac:dyDescent="0.25">
      <c r="B51" s="58"/>
      <c r="C51" s="16" t="s">
        <v>53</v>
      </c>
      <c r="D51" s="16"/>
      <c r="E51" s="17">
        <f>E27+E50</f>
        <v>257921897</v>
      </c>
      <c r="F51" s="61">
        <f>F27+F50</f>
        <v>282324032</v>
      </c>
    </row>
    <row r="52" spans="2:6" ht="14.1" customHeight="1" thickBot="1" x14ac:dyDescent="0.25">
      <c r="B52" s="62"/>
      <c r="C52" s="63"/>
      <c r="D52" s="63"/>
      <c r="E52" s="64"/>
      <c r="F52" s="65"/>
    </row>
    <row r="53" spans="2:6" x14ac:dyDescent="0.2">
      <c r="B53" s="1"/>
    </row>
    <row r="54" spans="2:6" x14ac:dyDescent="0.2">
      <c r="B54" s="1"/>
    </row>
    <row r="55" spans="2:6" x14ac:dyDescent="0.2">
      <c r="B55" s="1"/>
    </row>
  </sheetData>
  <phoneticPr fontId="4" type="noConversion"/>
  <pageMargins left="0.5" right="0.5" top="0.5" bottom="0.5" header="0.5" footer="0.5"/>
  <pageSetup paperSize="9" orientation="portrait" r:id="rId1"/>
  <headerFooter alignWithMargins="0"/>
  <ignoredErrors>
    <ignoredError sqref="B6:B7 B11 B24:B26 B30 B36 B17 B42:B43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9"/>
  <sheetViews>
    <sheetView topLeftCell="A7" workbookViewId="0">
      <selection activeCell="E47" sqref="E47"/>
    </sheetView>
  </sheetViews>
  <sheetFormatPr defaultRowHeight="12.75" x14ac:dyDescent="0.2"/>
  <cols>
    <col min="1" max="1" width="2.7109375" customWidth="1"/>
    <col min="2" max="2" width="5" customWidth="1"/>
    <col min="3" max="3" width="45" customWidth="1"/>
    <col min="4" max="4" width="9.28515625" customWidth="1"/>
    <col min="5" max="6" width="13.5703125" customWidth="1"/>
    <col min="7" max="7" width="12.42578125" customWidth="1"/>
  </cols>
  <sheetData>
    <row r="3" spans="2:6" ht="13.5" thickBot="1" x14ac:dyDescent="0.25"/>
    <row r="4" spans="2:6" ht="21.95" customHeight="1" x14ac:dyDescent="0.2">
      <c r="B4" s="48"/>
      <c r="C4" s="49" t="s">
        <v>55</v>
      </c>
      <c r="D4" s="50" t="s">
        <v>1</v>
      </c>
      <c r="E4" s="51" t="s">
        <v>205</v>
      </c>
      <c r="F4" s="52" t="s">
        <v>201</v>
      </c>
    </row>
    <row r="5" spans="2:6" ht="17.100000000000001" customHeight="1" x14ac:dyDescent="0.2">
      <c r="B5" s="53" t="s">
        <v>2</v>
      </c>
      <c r="C5" s="8" t="s">
        <v>56</v>
      </c>
      <c r="D5" s="7"/>
      <c r="E5" s="9"/>
      <c r="F5" s="54"/>
    </row>
    <row r="6" spans="2:6" ht="15.75" customHeight="1" x14ac:dyDescent="0.2">
      <c r="B6" s="55" t="s">
        <v>5</v>
      </c>
      <c r="C6" s="3" t="s">
        <v>57</v>
      </c>
      <c r="D6" s="3"/>
      <c r="E6" s="10">
        <v>0</v>
      </c>
      <c r="F6" s="56">
        <v>0</v>
      </c>
    </row>
    <row r="7" spans="2:6" ht="14.1" customHeight="1" x14ac:dyDescent="0.2">
      <c r="B7" s="55" t="s">
        <v>7</v>
      </c>
      <c r="C7" s="3" t="s">
        <v>58</v>
      </c>
      <c r="D7" s="5"/>
      <c r="E7" s="18"/>
      <c r="F7" s="66"/>
    </row>
    <row r="8" spans="2:6" ht="14.1" customHeight="1" x14ac:dyDescent="0.2">
      <c r="B8" s="58" t="s">
        <v>13</v>
      </c>
      <c r="C8" s="5" t="s">
        <v>59</v>
      </c>
      <c r="D8" s="5"/>
      <c r="E8" s="18"/>
      <c r="F8" s="66"/>
    </row>
    <row r="9" spans="2:6" ht="14.1" customHeight="1" x14ac:dyDescent="0.2">
      <c r="B9" s="58" t="s">
        <v>14</v>
      </c>
      <c r="C9" s="5" t="s">
        <v>61</v>
      </c>
      <c r="D9" s="5"/>
      <c r="E9" s="18"/>
      <c r="F9" s="66"/>
    </row>
    <row r="10" spans="2:6" ht="14.1" customHeight="1" x14ac:dyDescent="0.2">
      <c r="B10" s="58" t="s">
        <v>15</v>
      </c>
      <c r="C10" s="5" t="s">
        <v>60</v>
      </c>
      <c r="D10" s="5"/>
      <c r="E10" s="18"/>
      <c r="F10" s="66"/>
    </row>
    <row r="11" spans="2:6" ht="15.75" customHeight="1" x14ac:dyDescent="0.2">
      <c r="B11" s="58"/>
      <c r="C11" s="3" t="s">
        <v>10</v>
      </c>
      <c r="D11" s="3"/>
      <c r="E11" s="10">
        <f>E8+E9+E10</f>
        <v>0</v>
      </c>
      <c r="F11" s="56">
        <f>F8+F9+F10</f>
        <v>0</v>
      </c>
    </row>
    <row r="12" spans="2:6" ht="14.1" customHeight="1" x14ac:dyDescent="0.2">
      <c r="B12" s="55" t="s">
        <v>12</v>
      </c>
      <c r="C12" s="3" t="s">
        <v>62</v>
      </c>
      <c r="D12" s="5"/>
      <c r="E12" s="18"/>
      <c r="F12" s="66"/>
    </row>
    <row r="13" spans="2:6" ht="14.1" customHeight="1" x14ac:dyDescent="0.2">
      <c r="B13" s="58" t="s">
        <v>13</v>
      </c>
      <c r="C13" s="2" t="s">
        <v>174</v>
      </c>
      <c r="D13" s="5"/>
      <c r="E13" s="18">
        <v>2071613</v>
      </c>
      <c r="F13" s="66">
        <v>6390735</v>
      </c>
    </row>
    <row r="14" spans="2:6" ht="14.1" customHeight="1" x14ac:dyDescent="0.2">
      <c r="B14" s="58" t="s">
        <v>14</v>
      </c>
      <c r="C14" s="2" t="s">
        <v>175</v>
      </c>
      <c r="D14" s="5"/>
      <c r="E14" s="18">
        <v>111826</v>
      </c>
      <c r="F14" s="66">
        <v>115984</v>
      </c>
    </row>
    <row r="15" spans="2:6" ht="14.1" customHeight="1" x14ac:dyDescent="0.2">
      <c r="B15" s="58" t="s">
        <v>15</v>
      </c>
      <c r="C15" s="2" t="s">
        <v>176</v>
      </c>
      <c r="D15" s="5"/>
      <c r="E15" s="18">
        <v>26884</v>
      </c>
      <c r="F15" s="66">
        <v>28068</v>
      </c>
    </row>
    <row r="16" spans="2:6" ht="14.1" customHeight="1" x14ac:dyDescent="0.2">
      <c r="B16" s="58" t="s">
        <v>16</v>
      </c>
      <c r="C16" s="2" t="s">
        <v>177</v>
      </c>
      <c r="D16" s="5"/>
      <c r="E16" s="18"/>
      <c r="F16" s="66"/>
    </row>
    <row r="17" spans="2:6" ht="14.1" customHeight="1" x14ac:dyDescent="0.2">
      <c r="B17" s="58" t="s">
        <v>25</v>
      </c>
      <c r="C17" s="2" t="s">
        <v>183</v>
      </c>
      <c r="D17" s="5"/>
      <c r="E17" s="18"/>
      <c r="F17" s="66"/>
    </row>
    <row r="18" spans="2:6" ht="15.75" customHeight="1" x14ac:dyDescent="0.2">
      <c r="B18" s="58"/>
      <c r="C18" s="3" t="s">
        <v>17</v>
      </c>
      <c r="D18" s="3"/>
      <c r="E18" s="10">
        <f>E13+E14+E15+E16+E17</f>
        <v>2210323</v>
      </c>
      <c r="F18" s="56">
        <f>F13+F14+F15+F16+F17</f>
        <v>6534787</v>
      </c>
    </row>
    <row r="19" spans="2:6" ht="15.75" customHeight="1" x14ac:dyDescent="0.2">
      <c r="B19" s="55" t="s">
        <v>24</v>
      </c>
      <c r="C19" s="3" t="s">
        <v>63</v>
      </c>
      <c r="D19" s="3"/>
      <c r="E19" s="10">
        <v>0</v>
      </c>
      <c r="F19" s="56">
        <v>0</v>
      </c>
    </row>
    <row r="20" spans="2:6" ht="15.75" customHeight="1" x14ac:dyDescent="0.2">
      <c r="B20" s="55" t="s">
        <v>28</v>
      </c>
      <c r="C20" s="3" t="s">
        <v>64</v>
      </c>
      <c r="D20" s="3"/>
      <c r="E20" s="10">
        <v>0</v>
      </c>
      <c r="F20" s="56">
        <v>0</v>
      </c>
    </row>
    <row r="21" spans="2:6" ht="17.100000000000001" customHeight="1" x14ac:dyDescent="0.2">
      <c r="B21" s="53"/>
      <c r="C21" s="8" t="s">
        <v>65</v>
      </c>
      <c r="D21" s="12"/>
      <c r="E21" s="13">
        <f>E6+E11+E18+E19+E20+E7</f>
        <v>2210323</v>
      </c>
      <c r="F21" s="59">
        <f>F6+F11+F18+F19+F20+F7</f>
        <v>6534787</v>
      </c>
    </row>
    <row r="22" spans="2:6" ht="14.1" customHeight="1" x14ac:dyDescent="0.2">
      <c r="B22" s="67"/>
      <c r="C22" s="5"/>
      <c r="D22" s="5"/>
      <c r="E22" s="18"/>
      <c r="F22" s="66"/>
    </row>
    <row r="23" spans="2:6" ht="17.100000000000001" customHeight="1" x14ac:dyDescent="0.2">
      <c r="B23" s="53" t="s">
        <v>34</v>
      </c>
      <c r="C23" s="8" t="s">
        <v>66</v>
      </c>
      <c r="D23" s="7"/>
      <c r="E23" s="9"/>
      <c r="F23" s="54"/>
    </row>
    <row r="24" spans="2:6" ht="14.1" customHeight="1" x14ac:dyDescent="0.2">
      <c r="B24" s="55" t="s">
        <v>5</v>
      </c>
      <c r="C24" s="3" t="s">
        <v>67</v>
      </c>
      <c r="D24" s="5"/>
      <c r="E24" s="18"/>
      <c r="F24" s="66"/>
    </row>
    <row r="25" spans="2:6" ht="14.1" customHeight="1" x14ac:dyDescent="0.2">
      <c r="B25" s="58" t="s">
        <v>13</v>
      </c>
      <c r="C25" s="5" t="s">
        <v>68</v>
      </c>
      <c r="D25" s="5"/>
      <c r="E25" s="18"/>
      <c r="F25" s="66"/>
    </row>
    <row r="26" spans="2:6" ht="14.1" customHeight="1" x14ac:dyDescent="0.2">
      <c r="B26" s="58" t="s">
        <v>14</v>
      </c>
      <c r="C26" s="5" t="s">
        <v>69</v>
      </c>
      <c r="D26" s="5"/>
      <c r="E26" s="18"/>
      <c r="F26" s="66"/>
    </row>
    <row r="27" spans="2:6" ht="15.75" customHeight="1" x14ac:dyDescent="0.2">
      <c r="B27" s="58"/>
      <c r="C27" s="3" t="s">
        <v>39</v>
      </c>
      <c r="D27" s="3"/>
      <c r="E27" s="10">
        <f>E25+E26</f>
        <v>0</v>
      </c>
      <c r="F27" s="56">
        <f>F25+F26</f>
        <v>0</v>
      </c>
    </row>
    <row r="28" spans="2:6" ht="15.75" customHeight="1" x14ac:dyDescent="0.2">
      <c r="B28" s="55" t="s">
        <v>7</v>
      </c>
      <c r="C28" s="3" t="s">
        <v>70</v>
      </c>
      <c r="D28" s="3"/>
      <c r="E28" s="10">
        <v>54664375</v>
      </c>
      <c r="F28" s="56">
        <v>75680000</v>
      </c>
    </row>
    <row r="29" spans="2:6" ht="15.75" customHeight="1" x14ac:dyDescent="0.2">
      <c r="B29" s="55" t="s">
        <v>12</v>
      </c>
      <c r="C29" s="3" t="s">
        <v>71</v>
      </c>
      <c r="D29" s="3"/>
      <c r="E29" s="10">
        <v>0</v>
      </c>
      <c r="F29" s="56">
        <v>0</v>
      </c>
    </row>
    <row r="30" spans="2:6" ht="15.75" customHeight="1" x14ac:dyDescent="0.2">
      <c r="B30" s="55" t="s">
        <v>24</v>
      </c>
      <c r="C30" s="3" t="s">
        <v>63</v>
      </c>
      <c r="D30" s="3"/>
      <c r="E30" s="10">
        <v>0</v>
      </c>
      <c r="F30" s="56">
        <v>0</v>
      </c>
    </row>
    <row r="31" spans="2:6" ht="17.100000000000001" customHeight="1" x14ac:dyDescent="0.2">
      <c r="B31" s="53"/>
      <c r="C31" s="8" t="s">
        <v>72</v>
      </c>
      <c r="D31" s="12"/>
      <c r="E31" s="13">
        <f>E27+E28+E29+E30</f>
        <v>54664375</v>
      </c>
      <c r="F31" s="59">
        <f>F27+F28+F29+F30</f>
        <v>75680000</v>
      </c>
    </row>
    <row r="32" spans="2:6" ht="17.100000000000001" customHeight="1" x14ac:dyDescent="0.2">
      <c r="B32" s="53"/>
      <c r="C32" s="8" t="s">
        <v>73</v>
      </c>
      <c r="D32" s="12"/>
      <c r="E32" s="13">
        <f>E21+E31</f>
        <v>56874698</v>
      </c>
      <c r="F32" s="59">
        <f>F21+F31</f>
        <v>82214787</v>
      </c>
    </row>
    <row r="33" spans="2:8" ht="14.1" customHeight="1" x14ac:dyDescent="0.2">
      <c r="B33" s="67"/>
      <c r="C33" s="5"/>
      <c r="D33" s="5"/>
      <c r="E33" s="18"/>
      <c r="F33" s="66"/>
    </row>
    <row r="34" spans="2:8" ht="17.100000000000001" customHeight="1" x14ac:dyDescent="0.2">
      <c r="B34" s="53" t="s">
        <v>75</v>
      </c>
      <c r="C34" s="8" t="s">
        <v>74</v>
      </c>
      <c r="D34" s="7"/>
      <c r="E34" s="9"/>
      <c r="F34" s="54"/>
    </row>
    <row r="35" spans="2:8" ht="14.1" customHeight="1" x14ac:dyDescent="0.2">
      <c r="B35" s="68" t="s">
        <v>5</v>
      </c>
      <c r="C35" s="20" t="s">
        <v>76</v>
      </c>
      <c r="D35" s="5"/>
      <c r="E35" s="18"/>
      <c r="F35" s="66"/>
    </row>
    <row r="36" spans="2:8" ht="24" customHeight="1" x14ac:dyDescent="0.2">
      <c r="B36" s="68" t="s">
        <v>7</v>
      </c>
      <c r="C36" s="21" t="s">
        <v>77</v>
      </c>
      <c r="D36" s="5"/>
      <c r="E36" s="18"/>
      <c r="F36" s="66"/>
    </row>
    <row r="37" spans="2:8" ht="14.1" customHeight="1" x14ac:dyDescent="0.2">
      <c r="B37" s="68" t="s">
        <v>12</v>
      </c>
      <c r="C37" s="4" t="s">
        <v>78</v>
      </c>
      <c r="D37" s="5"/>
      <c r="E37" s="18">
        <v>200000000</v>
      </c>
      <c r="F37" s="66">
        <v>200000000</v>
      </c>
    </row>
    <row r="38" spans="2:8" ht="14.1" customHeight="1" x14ac:dyDescent="0.2">
      <c r="B38" s="68" t="s">
        <v>24</v>
      </c>
      <c r="C38" s="4" t="s">
        <v>79</v>
      </c>
      <c r="D38" s="5"/>
      <c r="E38" s="18"/>
      <c r="F38" s="66"/>
    </row>
    <row r="39" spans="2:8" ht="14.1" customHeight="1" x14ac:dyDescent="0.2">
      <c r="B39" s="68" t="s">
        <v>28</v>
      </c>
      <c r="C39" s="4" t="s">
        <v>80</v>
      </c>
      <c r="D39" s="5"/>
      <c r="E39" s="18"/>
      <c r="F39" s="66"/>
    </row>
    <row r="40" spans="2:8" ht="14.1" customHeight="1" x14ac:dyDescent="0.2">
      <c r="B40" s="68" t="s">
        <v>30</v>
      </c>
      <c r="C40" s="4" t="s">
        <v>81</v>
      </c>
      <c r="D40" s="5"/>
      <c r="E40" s="18"/>
      <c r="F40" s="66"/>
    </row>
    <row r="41" spans="2:8" ht="14.1" customHeight="1" x14ac:dyDescent="0.2">
      <c r="B41" s="68" t="s">
        <v>31</v>
      </c>
      <c r="C41" s="4" t="s">
        <v>82</v>
      </c>
      <c r="D41" s="5"/>
      <c r="E41" s="18"/>
      <c r="F41" s="66"/>
    </row>
    <row r="42" spans="2:8" ht="14.1" customHeight="1" x14ac:dyDescent="0.2">
      <c r="B42" s="68" t="s">
        <v>86</v>
      </c>
      <c r="C42" s="4" t="s">
        <v>83</v>
      </c>
      <c r="D42" s="5"/>
      <c r="E42" s="18"/>
      <c r="F42" s="66"/>
    </row>
    <row r="43" spans="2:8" ht="14.1" customHeight="1" x14ac:dyDescent="0.2">
      <c r="B43" s="68" t="s">
        <v>87</v>
      </c>
      <c r="C43" s="4" t="s">
        <v>84</v>
      </c>
      <c r="D43" s="5"/>
      <c r="E43" s="18">
        <v>109245</v>
      </c>
      <c r="F43" s="66"/>
    </row>
    <row r="44" spans="2:8" ht="14.1" customHeight="1" x14ac:dyDescent="0.2">
      <c r="B44" s="68" t="s">
        <v>88</v>
      </c>
      <c r="C44" s="4" t="s">
        <v>85</v>
      </c>
      <c r="D44" s="5"/>
      <c r="E44" s="18">
        <v>937954</v>
      </c>
      <c r="F44" s="66">
        <v>109245</v>
      </c>
    </row>
    <row r="45" spans="2:8" ht="17.100000000000001" customHeight="1" x14ac:dyDescent="0.2">
      <c r="B45" s="53"/>
      <c r="C45" s="8" t="s">
        <v>89</v>
      </c>
      <c r="D45" s="12"/>
      <c r="E45" s="13">
        <f>E35+E36+E37+E38+E39+E40+E41+E42+E43+E44</f>
        <v>201047199</v>
      </c>
      <c r="F45" s="59">
        <f>F35+F36+F37+F38+F39+F40+F41+F42+F43+F44</f>
        <v>200109245</v>
      </c>
    </row>
    <row r="46" spans="2:8" ht="14.1" customHeight="1" x14ac:dyDescent="0.2">
      <c r="B46" s="67"/>
      <c r="C46" s="5"/>
      <c r="D46" s="5"/>
      <c r="E46" s="18"/>
      <c r="F46" s="66"/>
    </row>
    <row r="47" spans="2:8" ht="18" customHeight="1" thickBot="1" x14ac:dyDescent="0.3">
      <c r="B47" s="62"/>
      <c r="C47" s="69" t="s">
        <v>90</v>
      </c>
      <c r="D47" s="69"/>
      <c r="E47" s="70">
        <f>E32+E45</f>
        <v>257921897</v>
      </c>
      <c r="F47" s="71">
        <f>F32+F45</f>
        <v>282324032</v>
      </c>
      <c r="G47" s="33">
        <f>E47-Aktivi!E51</f>
        <v>0</v>
      </c>
      <c r="H47" s="33">
        <f>F47-Aktivi!F51</f>
        <v>0</v>
      </c>
    </row>
    <row r="48" spans="2:8" x14ac:dyDescent="0.2">
      <c r="B48" s="1"/>
    </row>
    <row r="49" spans="2:2" x14ac:dyDescent="0.2">
      <c r="B49" s="1"/>
    </row>
  </sheetData>
  <phoneticPr fontId="4" type="noConversion"/>
  <pageMargins left="0.71" right="0.5" top="1.0900000000000001" bottom="0.5" header="0.5" footer="0.5"/>
  <pageSetup paperSize="9" orientation="portrait" r:id="rId1"/>
  <headerFooter alignWithMargins="0"/>
  <ignoredErrors>
    <ignoredError sqref="B6:B7 B12 B19:B20 B28:B30 B24 B35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E9" sqref="E9"/>
    </sheetView>
  </sheetViews>
  <sheetFormatPr defaultRowHeight="12.75" x14ac:dyDescent="0.2"/>
  <cols>
    <col min="1" max="1" width="2.7109375" customWidth="1"/>
    <col min="2" max="2" width="5" customWidth="1"/>
    <col min="3" max="3" width="45" customWidth="1"/>
    <col min="4" max="4" width="9.28515625" customWidth="1"/>
    <col min="5" max="6" width="13.5703125" customWidth="1"/>
  </cols>
  <sheetData>
    <row r="2" spans="2:6" ht="15.75" x14ac:dyDescent="0.25">
      <c r="C2" s="22" t="s">
        <v>91</v>
      </c>
    </row>
    <row r="3" spans="2:6" ht="13.5" thickBot="1" x14ac:dyDescent="0.25"/>
    <row r="4" spans="2:6" ht="21.95" customHeight="1" x14ac:dyDescent="0.2">
      <c r="B4" s="72" t="s">
        <v>93</v>
      </c>
      <c r="C4" s="50" t="s">
        <v>92</v>
      </c>
      <c r="D4" s="50" t="s">
        <v>94</v>
      </c>
      <c r="E4" s="51" t="s">
        <v>205</v>
      </c>
      <c r="F4" s="52" t="s">
        <v>201</v>
      </c>
    </row>
    <row r="5" spans="2:6" ht="16.5" customHeight="1" x14ac:dyDescent="0.2">
      <c r="B5" s="67" t="s">
        <v>5</v>
      </c>
      <c r="C5" s="5" t="s">
        <v>95</v>
      </c>
      <c r="D5" s="5"/>
      <c r="E5" s="18">
        <v>36677882</v>
      </c>
      <c r="F5" s="66">
        <v>40422642</v>
      </c>
    </row>
    <row r="6" spans="2:6" ht="16.5" customHeight="1" x14ac:dyDescent="0.2">
      <c r="B6" s="67" t="s">
        <v>7</v>
      </c>
      <c r="C6" s="5" t="s">
        <v>96</v>
      </c>
      <c r="D6" s="5"/>
      <c r="E6" s="18">
        <v>-4775983</v>
      </c>
      <c r="F6" s="66"/>
    </row>
    <row r="7" spans="2:6" ht="30" customHeight="1" x14ac:dyDescent="0.2">
      <c r="B7" s="67" t="s">
        <v>12</v>
      </c>
      <c r="C7" s="19" t="s">
        <v>97</v>
      </c>
      <c r="D7" s="5"/>
      <c r="E7" s="18"/>
      <c r="F7" s="66"/>
    </row>
    <row r="8" spans="2:6" ht="16.5" customHeight="1" x14ac:dyDescent="0.2">
      <c r="B8" s="67" t="s">
        <v>24</v>
      </c>
      <c r="C8" s="5" t="s">
        <v>98</v>
      </c>
      <c r="D8" s="5"/>
      <c r="E8" s="18">
        <v>4580614</v>
      </c>
      <c r="F8" s="66">
        <v>4422407</v>
      </c>
    </row>
    <row r="9" spans="2:6" ht="16.5" customHeight="1" x14ac:dyDescent="0.2">
      <c r="B9" s="67" t="s">
        <v>28</v>
      </c>
      <c r="C9" s="5" t="s">
        <v>99</v>
      </c>
      <c r="D9" s="5"/>
      <c r="E9" s="18">
        <f>E10+E11</f>
        <v>1680295</v>
      </c>
      <c r="F9" s="66">
        <f>F10+F11</f>
        <v>1645932</v>
      </c>
    </row>
    <row r="10" spans="2:6" ht="16.5" customHeight="1" x14ac:dyDescent="0.2">
      <c r="B10" s="67"/>
      <c r="C10" s="5" t="s">
        <v>100</v>
      </c>
      <c r="D10" s="5"/>
      <c r="E10" s="18">
        <v>1486557</v>
      </c>
      <c r="F10" s="66">
        <v>1457292</v>
      </c>
    </row>
    <row r="11" spans="2:6" ht="30" customHeight="1" x14ac:dyDescent="0.2">
      <c r="B11" s="67"/>
      <c r="C11" s="19" t="s">
        <v>101</v>
      </c>
      <c r="D11" s="5"/>
      <c r="E11" s="18">
        <v>193738</v>
      </c>
      <c r="F11" s="66">
        <v>188640</v>
      </c>
    </row>
    <row r="12" spans="2:6" ht="16.5" customHeight="1" x14ac:dyDescent="0.2">
      <c r="B12" s="67" t="s">
        <v>30</v>
      </c>
      <c r="C12" s="5" t="s">
        <v>102</v>
      </c>
      <c r="D12" s="5"/>
      <c r="E12" s="18">
        <v>21148814</v>
      </c>
      <c r="F12" s="66">
        <v>23992233</v>
      </c>
    </row>
    <row r="13" spans="2:6" ht="16.5" customHeight="1" x14ac:dyDescent="0.2">
      <c r="B13" s="67" t="s">
        <v>31</v>
      </c>
      <c r="C13" s="5" t="s">
        <v>103</v>
      </c>
      <c r="D13" s="5"/>
      <c r="E13" s="18">
        <v>3389199</v>
      </c>
      <c r="F13" s="66">
        <v>2330464</v>
      </c>
    </row>
    <row r="14" spans="2:6" ht="16.5" customHeight="1" x14ac:dyDescent="0.2">
      <c r="B14" s="67" t="s">
        <v>86</v>
      </c>
      <c r="C14" s="5" t="s">
        <v>104</v>
      </c>
      <c r="D14" s="5"/>
      <c r="E14" s="18">
        <f>E8+E9+E12+E13+E7</f>
        <v>30798922</v>
      </c>
      <c r="F14" s="66">
        <f>F8+F9+F12+F13+F7</f>
        <v>32391036</v>
      </c>
    </row>
    <row r="15" spans="2:6" ht="16.5" customHeight="1" x14ac:dyDescent="0.2">
      <c r="B15" s="67" t="s">
        <v>87</v>
      </c>
      <c r="C15" s="5" t="s">
        <v>105</v>
      </c>
      <c r="D15" s="5"/>
      <c r="E15" s="18">
        <f>E5+E6-E14</f>
        <v>1102977</v>
      </c>
      <c r="F15" s="66">
        <f>F5+F6-F14</f>
        <v>8031606</v>
      </c>
    </row>
    <row r="16" spans="2:6" ht="30" customHeight="1" x14ac:dyDescent="0.2">
      <c r="B16" s="67" t="s">
        <v>88</v>
      </c>
      <c r="C16" s="19" t="s">
        <v>106</v>
      </c>
      <c r="D16" s="5"/>
      <c r="E16" s="18"/>
      <c r="F16" s="66"/>
    </row>
    <row r="17" spans="2:9" ht="16.5" customHeight="1" x14ac:dyDescent="0.2">
      <c r="B17" s="67" t="s">
        <v>109</v>
      </c>
      <c r="C17" s="5" t="s">
        <v>107</v>
      </c>
      <c r="D17" s="5"/>
      <c r="E17" s="18"/>
      <c r="F17" s="66"/>
    </row>
    <row r="18" spans="2:9" ht="16.5" customHeight="1" x14ac:dyDescent="0.2">
      <c r="B18" s="67" t="s">
        <v>110</v>
      </c>
      <c r="C18" s="5" t="s">
        <v>108</v>
      </c>
      <c r="D18" s="5"/>
      <c r="E18" s="18">
        <f>E19+E20+E21+E22</f>
        <v>498</v>
      </c>
      <c r="F18" s="18">
        <f>F19+F20+F21+F22</f>
        <v>-804324</v>
      </c>
    </row>
    <row r="19" spans="2:9" ht="30" customHeight="1" x14ac:dyDescent="0.2">
      <c r="B19" s="67" t="s">
        <v>115</v>
      </c>
      <c r="C19" s="19" t="s">
        <v>119</v>
      </c>
      <c r="D19" s="5"/>
      <c r="E19" s="18"/>
      <c r="F19" s="66"/>
    </row>
    <row r="20" spans="2:9" ht="16.5" customHeight="1" x14ac:dyDescent="0.2">
      <c r="B20" s="67" t="s">
        <v>116</v>
      </c>
      <c r="C20" s="5" t="s">
        <v>120</v>
      </c>
      <c r="D20" s="5"/>
      <c r="E20" s="18">
        <v>-4</v>
      </c>
      <c r="F20" s="66">
        <v>-809972</v>
      </c>
    </row>
    <row r="21" spans="2:9" ht="16.5" customHeight="1" x14ac:dyDescent="0.2">
      <c r="B21" s="67" t="s">
        <v>117</v>
      </c>
      <c r="C21" s="5" t="s">
        <v>121</v>
      </c>
      <c r="D21" s="5"/>
      <c r="E21" s="18">
        <v>502</v>
      </c>
      <c r="F21" s="66">
        <v>5648</v>
      </c>
    </row>
    <row r="22" spans="2:9" ht="16.5" customHeight="1" x14ac:dyDescent="0.2">
      <c r="B22" s="67" t="s">
        <v>118</v>
      </c>
      <c r="C22" s="5" t="s">
        <v>122</v>
      </c>
      <c r="D22" s="5"/>
      <c r="E22" s="18"/>
      <c r="F22" s="66"/>
    </row>
    <row r="23" spans="2:9" ht="30" customHeight="1" x14ac:dyDescent="0.2">
      <c r="B23" s="67" t="s">
        <v>111</v>
      </c>
      <c r="C23" s="19" t="s">
        <v>123</v>
      </c>
      <c r="D23" s="5"/>
      <c r="E23" s="18">
        <f>E19+E20+E21+E22</f>
        <v>498</v>
      </c>
      <c r="F23" s="66">
        <f>F19+F20+F21+F22</f>
        <v>-804324</v>
      </c>
    </row>
    <row r="24" spans="2:9" ht="16.5" customHeight="1" x14ac:dyDescent="0.2">
      <c r="B24" s="67" t="s">
        <v>112</v>
      </c>
      <c r="C24" s="5" t="s">
        <v>124</v>
      </c>
      <c r="D24" s="5"/>
      <c r="E24" s="18">
        <f>E15+E23</f>
        <v>1103475</v>
      </c>
      <c r="F24" s="66">
        <f>F15+F23</f>
        <v>7227282</v>
      </c>
      <c r="I24" s="33"/>
    </row>
    <row r="25" spans="2:9" s="36" customFormat="1" ht="16.5" customHeight="1" x14ac:dyDescent="0.2">
      <c r="B25" s="67"/>
      <c r="C25" s="2" t="s">
        <v>170</v>
      </c>
      <c r="D25" s="5"/>
      <c r="E25" s="18"/>
      <c r="F25" s="66"/>
      <c r="I25" s="33"/>
    </row>
    <row r="26" spans="2:9" s="36" customFormat="1" ht="16.5" customHeight="1" x14ac:dyDescent="0.2">
      <c r="B26" s="67"/>
      <c r="C26" s="2" t="s">
        <v>204</v>
      </c>
      <c r="D26" s="5"/>
      <c r="E26" s="18"/>
      <c r="F26" s="66">
        <v>-7098761</v>
      </c>
      <c r="I26" s="33"/>
    </row>
    <row r="27" spans="2:9" ht="16.5" customHeight="1" x14ac:dyDescent="0.2">
      <c r="B27" s="67" t="s">
        <v>113</v>
      </c>
      <c r="C27" s="2" t="s">
        <v>171</v>
      </c>
      <c r="D27" s="5"/>
      <c r="E27" s="18">
        <f>E24+E26</f>
        <v>1103475</v>
      </c>
      <c r="F27" s="18">
        <f>F24+F26</f>
        <v>128521</v>
      </c>
      <c r="I27" s="33"/>
    </row>
    <row r="28" spans="2:9" ht="16.5" customHeight="1" x14ac:dyDescent="0.2">
      <c r="B28" s="67" t="s">
        <v>114</v>
      </c>
      <c r="C28" s="2" t="s">
        <v>172</v>
      </c>
      <c r="D28" s="5"/>
      <c r="E28" s="18">
        <f>E27*15%</f>
        <v>165521.25</v>
      </c>
      <c r="F28" s="18">
        <f>F27*15%</f>
        <v>19278.149999999998</v>
      </c>
    </row>
    <row r="29" spans="2:9" ht="16.5" customHeight="1" thickBot="1" x14ac:dyDescent="0.25">
      <c r="B29" s="73" t="s">
        <v>125</v>
      </c>
      <c r="C29" s="74" t="s">
        <v>173</v>
      </c>
      <c r="D29" s="75"/>
      <c r="E29" s="76">
        <f>E27-E28</f>
        <v>937953.75</v>
      </c>
      <c r="F29" s="76">
        <f>F27-F28</f>
        <v>109242.85</v>
      </c>
    </row>
  </sheetData>
  <phoneticPr fontId="4" type="noConversion"/>
  <pageMargins left="0.71" right="0.5" top="0.5" bottom="0.5" header="0.5" footer="0.5"/>
  <pageSetup paperSize="9" orientation="portrait" r:id="rId1"/>
  <headerFooter alignWithMargins="0"/>
  <ignoredErrors>
    <ignoredError sqref="B27:B29 B5:B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workbookViewId="0">
      <selection activeCell="I16" sqref="I16"/>
    </sheetView>
  </sheetViews>
  <sheetFormatPr defaultRowHeight="12.75" x14ac:dyDescent="0.2"/>
  <cols>
    <col min="1" max="1" width="2.7109375" customWidth="1"/>
    <col min="2" max="2" width="5" customWidth="1"/>
    <col min="3" max="3" width="50.7109375" customWidth="1"/>
    <col min="4" max="5" width="13.5703125" customWidth="1"/>
  </cols>
  <sheetData>
    <row r="2" spans="2:5" ht="15.75" x14ac:dyDescent="0.25">
      <c r="C2" s="22" t="s">
        <v>126</v>
      </c>
    </row>
    <row r="3" spans="2:5" ht="13.5" thickBot="1" x14ac:dyDescent="0.25"/>
    <row r="4" spans="2:5" ht="21.95" customHeight="1" x14ac:dyDescent="0.2">
      <c r="B4" s="72"/>
      <c r="C4" s="50" t="s">
        <v>92</v>
      </c>
      <c r="D4" s="51" t="s">
        <v>205</v>
      </c>
      <c r="E4" s="52" t="s">
        <v>201</v>
      </c>
    </row>
    <row r="5" spans="2:5" ht="16.5" customHeight="1" x14ac:dyDescent="0.2">
      <c r="B5" s="67"/>
      <c r="C5" s="3" t="s">
        <v>127</v>
      </c>
      <c r="D5" s="18"/>
      <c r="E5" s="66"/>
    </row>
    <row r="6" spans="2:5" ht="16.5" customHeight="1" x14ac:dyDescent="0.2">
      <c r="B6" s="67"/>
      <c r="C6" s="2" t="s">
        <v>178</v>
      </c>
      <c r="D6" s="34">
        <v>41661472</v>
      </c>
      <c r="E6" s="78">
        <v>55012372</v>
      </c>
    </row>
    <row r="7" spans="2:5" ht="16.5" customHeight="1" x14ac:dyDescent="0.2">
      <c r="B7" s="67"/>
      <c r="C7" s="5" t="s">
        <v>186</v>
      </c>
      <c r="D7" s="34">
        <v>-19918857</v>
      </c>
      <c r="E7" s="78">
        <v>-14113957</v>
      </c>
    </row>
    <row r="8" spans="2:5" ht="16.5" customHeight="1" x14ac:dyDescent="0.2">
      <c r="B8" s="67"/>
      <c r="C8" s="5" t="s">
        <v>128</v>
      </c>
      <c r="D8" s="18"/>
      <c r="E8" s="66">
        <v>27606412</v>
      </c>
    </row>
    <row r="9" spans="2:5" ht="16.5" customHeight="1" x14ac:dyDescent="0.2">
      <c r="B9" s="67"/>
      <c r="C9" s="5" t="s">
        <v>192</v>
      </c>
      <c r="D9" s="18">
        <v>-21015625</v>
      </c>
      <c r="E9" s="66">
        <v>-68524972</v>
      </c>
    </row>
    <row r="10" spans="2:5" ht="16.5" customHeight="1" x14ac:dyDescent="0.2">
      <c r="B10" s="67"/>
      <c r="C10" s="5" t="s">
        <v>193</v>
      </c>
      <c r="D10" s="18">
        <v>-354803</v>
      </c>
      <c r="E10" s="66"/>
    </row>
    <row r="11" spans="2:5" ht="16.5" customHeight="1" x14ac:dyDescent="0.2">
      <c r="B11" s="67"/>
      <c r="C11" s="5" t="s">
        <v>129</v>
      </c>
      <c r="D11" s="18">
        <f>D6+D7+D8+D9+D10</f>
        <v>372187</v>
      </c>
      <c r="E11" s="18">
        <f>E6+E7+E8+E9+E10</f>
        <v>-20145</v>
      </c>
    </row>
    <row r="12" spans="2:5" ht="16.5" customHeight="1" x14ac:dyDescent="0.2">
      <c r="B12" s="67"/>
      <c r="C12" s="5"/>
      <c r="D12" s="18"/>
      <c r="E12" s="66"/>
    </row>
    <row r="13" spans="2:5" ht="16.5" customHeight="1" x14ac:dyDescent="0.2">
      <c r="B13" s="67"/>
      <c r="C13" s="3" t="s">
        <v>130</v>
      </c>
      <c r="D13" s="18"/>
      <c r="E13" s="66"/>
    </row>
    <row r="14" spans="2:5" ht="16.5" customHeight="1" x14ac:dyDescent="0.2">
      <c r="B14" s="67"/>
      <c r="C14" s="5" t="s">
        <v>131</v>
      </c>
      <c r="D14" s="18"/>
      <c r="E14" s="66"/>
    </row>
    <row r="15" spans="2:5" ht="16.5" customHeight="1" x14ac:dyDescent="0.2">
      <c r="B15" s="67"/>
      <c r="C15" s="5" t="s">
        <v>196</v>
      </c>
      <c r="D15" s="18"/>
      <c r="E15" s="66">
        <v>-311021</v>
      </c>
    </row>
    <row r="16" spans="2:5" ht="16.5" customHeight="1" x14ac:dyDescent="0.2">
      <c r="B16" s="67"/>
      <c r="C16" s="5" t="s">
        <v>132</v>
      </c>
      <c r="D16" s="18"/>
      <c r="E16" s="66"/>
    </row>
    <row r="17" spans="2:5" ht="16.5" customHeight="1" x14ac:dyDescent="0.2">
      <c r="B17" s="67"/>
      <c r="C17" s="2" t="s">
        <v>181</v>
      </c>
      <c r="D17" s="18">
        <f>557-4</f>
        <v>553</v>
      </c>
      <c r="E17" s="66"/>
    </row>
    <row r="18" spans="2:5" ht="16.5" customHeight="1" x14ac:dyDescent="0.2">
      <c r="B18" s="67"/>
      <c r="C18" s="2" t="s">
        <v>194</v>
      </c>
      <c r="D18" s="18"/>
      <c r="E18" s="66"/>
    </row>
    <row r="19" spans="2:5" ht="16.5" customHeight="1" x14ac:dyDescent="0.2">
      <c r="B19" s="67"/>
      <c r="C19" s="5" t="s">
        <v>133</v>
      </c>
      <c r="D19" s="18">
        <f>SUM(D14:D18)</f>
        <v>553</v>
      </c>
      <c r="E19" s="66">
        <f>SUM(E14:E18)</f>
        <v>-311021</v>
      </c>
    </row>
    <row r="20" spans="2:5" ht="16.5" customHeight="1" x14ac:dyDescent="0.2">
      <c r="B20" s="67"/>
      <c r="C20" s="5"/>
      <c r="D20" s="18"/>
      <c r="E20" s="66"/>
    </row>
    <row r="21" spans="2:5" ht="16.5" customHeight="1" x14ac:dyDescent="0.2">
      <c r="B21" s="67"/>
      <c r="C21" s="3" t="s">
        <v>134</v>
      </c>
      <c r="D21" s="18"/>
      <c r="E21" s="66"/>
    </row>
    <row r="22" spans="2:5" ht="16.5" customHeight="1" x14ac:dyDescent="0.2">
      <c r="B22" s="67"/>
      <c r="C22" s="5" t="s">
        <v>135</v>
      </c>
      <c r="D22" s="18"/>
      <c r="E22" s="66"/>
    </row>
    <row r="23" spans="2:5" ht="16.5" customHeight="1" x14ac:dyDescent="0.2">
      <c r="B23" s="67"/>
      <c r="C23" s="2" t="s">
        <v>180</v>
      </c>
      <c r="D23" s="18"/>
      <c r="E23" s="66">
        <v>-190000</v>
      </c>
    </row>
    <row r="24" spans="2:5" ht="16.5" customHeight="1" x14ac:dyDescent="0.2">
      <c r="B24" s="67"/>
      <c r="C24" s="2" t="s">
        <v>179</v>
      </c>
      <c r="D24" s="18"/>
      <c r="E24" s="66">
        <v>-142</v>
      </c>
    </row>
    <row r="25" spans="2:5" ht="16.5" customHeight="1" x14ac:dyDescent="0.2">
      <c r="B25" s="67"/>
      <c r="C25" s="2" t="s">
        <v>195</v>
      </c>
      <c r="D25" s="18"/>
      <c r="E25" s="66"/>
    </row>
    <row r="26" spans="2:5" ht="16.5" customHeight="1" x14ac:dyDescent="0.2">
      <c r="B26" s="67"/>
      <c r="C26" s="5" t="s">
        <v>136</v>
      </c>
      <c r="D26" s="18">
        <f>SUM(D22:D25)</f>
        <v>0</v>
      </c>
      <c r="E26" s="66">
        <f>SUM(E22:E25)</f>
        <v>-190142</v>
      </c>
    </row>
    <row r="27" spans="2:5" ht="16.5" customHeight="1" x14ac:dyDescent="0.2">
      <c r="B27" s="67"/>
      <c r="C27" s="5"/>
      <c r="D27" s="18"/>
      <c r="E27" s="66"/>
    </row>
    <row r="28" spans="2:5" ht="16.5" customHeight="1" x14ac:dyDescent="0.2">
      <c r="B28" s="67"/>
      <c r="C28" s="3" t="s">
        <v>137</v>
      </c>
      <c r="D28" s="18">
        <f>D11+D19+D26</f>
        <v>372740</v>
      </c>
      <c r="E28" s="18">
        <f>E11+E19+E26</f>
        <v>-521308</v>
      </c>
    </row>
    <row r="29" spans="2:5" ht="16.5" customHeight="1" x14ac:dyDescent="0.2">
      <c r="B29" s="67"/>
      <c r="C29" s="3" t="s">
        <v>138</v>
      </c>
      <c r="D29" s="18">
        <f>E30</f>
        <v>205925</v>
      </c>
      <c r="E29" s="18">
        <v>727233</v>
      </c>
    </row>
    <row r="30" spans="2:5" ht="16.5" customHeight="1" x14ac:dyDescent="0.2">
      <c r="B30" s="67"/>
      <c r="C30" s="3" t="s">
        <v>139</v>
      </c>
      <c r="D30" s="18">
        <f>D28+D29</f>
        <v>578665</v>
      </c>
      <c r="E30" s="18">
        <f>E28+E29</f>
        <v>205925</v>
      </c>
    </row>
    <row r="31" spans="2:5" ht="16.5" customHeight="1" thickBot="1" x14ac:dyDescent="0.25">
      <c r="B31" s="73"/>
      <c r="C31" s="75"/>
      <c r="D31" s="76"/>
      <c r="E31" s="77"/>
    </row>
  </sheetData>
  <phoneticPr fontId="4" type="noConversion"/>
  <pageMargins left="0.68" right="0.5" top="0.5" bottom="0.5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H15" sqref="H15"/>
    </sheetView>
  </sheetViews>
  <sheetFormatPr defaultRowHeight="12.75" x14ac:dyDescent="0.2"/>
  <cols>
    <col min="1" max="1" width="3.85546875" customWidth="1"/>
    <col min="2" max="2" width="31.140625" customWidth="1"/>
    <col min="3" max="3" width="12.42578125" customWidth="1"/>
    <col min="5" max="5" width="9.7109375" customWidth="1"/>
    <col min="6" max="6" width="9.85546875" customWidth="1"/>
    <col min="7" max="7" width="14.7109375" customWidth="1"/>
    <col min="8" max="8" width="14" bestFit="1" customWidth="1"/>
    <col min="9" max="9" width="16.140625" customWidth="1"/>
    <col min="10" max="10" width="11" customWidth="1"/>
    <col min="11" max="11" width="13.28515625" customWidth="1"/>
  </cols>
  <sheetData>
    <row r="2" spans="2:11" ht="15.75" x14ac:dyDescent="0.25">
      <c r="C2" s="22" t="s">
        <v>158</v>
      </c>
    </row>
    <row r="3" spans="2:11" ht="13.5" thickBot="1" x14ac:dyDescent="0.25"/>
    <row r="4" spans="2:11" ht="27" customHeight="1" x14ac:dyDescent="0.2">
      <c r="B4" s="79"/>
      <c r="C4" s="100" t="s">
        <v>147</v>
      </c>
      <c r="D4" s="101"/>
      <c r="E4" s="101"/>
      <c r="F4" s="101"/>
      <c r="G4" s="101"/>
      <c r="H4" s="101"/>
      <c r="I4" s="102"/>
      <c r="J4" s="80"/>
      <c r="K4" s="81"/>
    </row>
    <row r="5" spans="2:11" ht="57" customHeight="1" x14ac:dyDescent="0.2">
      <c r="B5" s="82"/>
      <c r="C5" s="24" t="s">
        <v>78</v>
      </c>
      <c r="D5" s="24" t="s">
        <v>79</v>
      </c>
      <c r="E5" s="24" t="s">
        <v>141</v>
      </c>
      <c r="F5" s="24" t="s">
        <v>142</v>
      </c>
      <c r="G5" s="24" t="s">
        <v>143</v>
      </c>
      <c r="H5" s="24" t="s">
        <v>144</v>
      </c>
      <c r="I5" s="24" t="s">
        <v>145</v>
      </c>
      <c r="J5" s="24" t="s">
        <v>146</v>
      </c>
      <c r="K5" s="83" t="s">
        <v>145</v>
      </c>
    </row>
    <row r="6" spans="2:11" ht="14.45" customHeight="1" x14ac:dyDescent="0.2">
      <c r="B6" s="84" t="s">
        <v>202</v>
      </c>
      <c r="C6" s="35">
        <v>200000000</v>
      </c>
      <c r="D6" s="35"/>
      <c r="E6" s="35"/>
      <c r="F6" s="35"/>
      <c r="G6" s="35"/>
      <c r="H6" s="35">
        <v>109245</v>
      </c>
      <c r="I6" s="35">
        <v>200109243</v>
      </c>
      <c r="J6" s="35"/>
      <c r="K6" s="85">
        <v>200109243</v>
      </c>
    </row>
    <row r="7" spans="2:11" ht="14.45" customHeight="1" x14ac:dyDescent="0.2">
      <c r="B7" s="82" t="s">
        <v>148</v>
      </c>
      <c r="C7" s="35"/>
      <c r="D7" s="35"/>
      <c r="E7" s="35"/>
      <c r="F7" s="35"/>
      <c r="G7" s="35"/>
      <c r="H7" s="35"/>
      <c r="I7" s="35">
        <f t="shared" ref="I7:I23" si="0">SUM(C7:H7)</f>
        <v>0</v>
      </c>
      <c r="J7" s="35"/>
      <c r="K7" s="85">
        <f t="shared" ref="K7:K23" si="1">I7+J7</f>
        <v>0</v>
      </c>
    </row>
    <row r="8" spans="2:11" ht="14.45" customHeight="1" x14ac:dyDescent="0.2">
      <c r="B8" s="84" t="s">
        <v>149</v>
      </c>
      <c r="C8" s="35"/>
      <c r="D8" s="35"/>
      <c r="E8" s="35"/>
      <c r="F8" s="35"/>
      <c r="G8" s="35"/>
      <c r="H8" s="35"/>
      <c r="I8" s="35">
        <f t="shared" si="0"/>
        <v>0</v>
      </c>
      <c r="J8" s="35"/>
      <c r="K8" s="85">
        <f t="shared" si="1"/>
        <v>0</v>
      </c>
    </row>
    <row r="9" spans="2:11" ht="27" customHeight="1" x14ac:dyDescent="0.2">
      <c r="B9" s="86" t="s">
        <v>150</v>
      </c>
      <c r="C9" s="35"/>
      <c r="D9" s="35"/>
      <c r="E9" s="35"/>
      <c r="F9" s="35"/>
      <c r="G9" s="35"/>
      <c r="H9" s="35"/>
      <c r="I9" s="35">
        <f t="shared" si="0"/>
        <v>0</v>
      </c>
      <c r="J9" s="35"/>
      <c r="K9" s="85">
        <f t="shared" si="1"/>
        <v>0</v>
      </c>
    </row>
    <row r="10" spans="2:11" ht="42" customHeight="1" x14ac:dyDescent="0.2">
      <c r="B10" s="86" t="s">
        <v>151</v>
      </c>
      <c r="C10" s="35"/>
      <c r="D10" s="35"/>
      <c r="E10" s="35"/>
      <c r="F10" s="35"/>
      <c r="G10" s="35"/>
      <c r="H10" s="35"/>
      <c r="I10" s="35">
        <f t="shared" si="0"/>
        <v>0</v>
      </c>
      <c r="J10" s="35"/>
      <c r="K10" s="85">
        <f t="shared" si="1"/>
        <v>0</v>
      </c>
    </row>
    <row r="11" spans="2:11" ht="14.45" customHeight="1" x14ac:dyDescent="0.2">
      <c r="B11" s="82" t="s">
        <v>152</v>
      </c>
      <c r="C11" s="35"/>
      <c r="D11" s="35"/>
      <c r="E11" s="35"/>
      <c r="F11" s="35"/>
      <c r="G11" s="35"/>
      <c r="H11" s="35"/>
      <c r="I11" s="35">
        <f>SUM(C11:H11)</f>
        <v>0</v>
      </c>
      <c r="J11" s="35"/>
      <c r="K11" s="85">
        <f t="shared" si="1"/>
        <v>0</v>
      </c>
    </row>
    <row r="12" spans="2:11" ht="14.45" customHeight="1" x14ac:dyDescent="0.2">
      <c r="B12" s="82" t="s">
        <v>140</v>
      </c>
      <c r="C12" s="35"/>
      <c r="D12" s="35"/>
      <c r="E12" s="35"/>
      <c r="F12" s="35"/>
      <c r="G12" s="35"/>
      <c r="H12" s="35"/>
      <c r="I12" s="35">
        <f t="shared" si="0"/>
        <v>0</v>
      </c>
      <c r="J12" s="35"/>
      <c r="K12" s="85">
        <f t="shared" si="1"/>
        <v>0</v>
      </c>
    </row>
    <row r="13" spans="2:11" ht="29.25" customHeight="1" x14ac:dyDescent="0.2">
      <c r="B13" s="86" t="s">
        <v>153</v>
      </c>
      <c r="C13" s="35"/>
      <c r="D13" s="35"/>
      <c r="E13" s="35"/>
      <c r="F13" s="35"/>
      <c r="G13" s="35"/>
      <c r="H13" s="35"/>
      <c r="I13" s="35">
        <f t="shared" si="0"/>
        <v>0</v>
      </c>
      <c r="J13" s="35"/>
      <c r="K13" s="85">
        <f t="shared" si="1"/>
        <v>0</v>
      </c>
    </row>
    <row r="14" spans="2:11" ht="14.45" customHeight="1" x14ac:dyDescent="0.2">
      <c r="B14" s="82" t="s">
        <v>154</v>
      </c>
      <c r="C14" s="35"/>
      <c r="D14" s="35"/>
      <c r="E14" s="35"/>
      <c r="F14" s="35"/>
      <c r="G14" s="35"/>
      <c r="H14" s="35"/>
      <c r="I14" s="35">
        <f t="shared" si="0"/>
        <v>0</v>
      </c>
      <c r="J14" s="35"/>
      <c r="K14" s="85">
        <f t="shared" si="1"/>
        <v>0</v>
      </c>
    </row>
    <row r="15" spans="2:11" ht="14.45" customHeight="1" x14ac:dyDescent="0.2">
      <c r="B15" s="84" t="s">
        <v>202</v>
      </c>
      <c r="C15" s="35"/>
      <c r="D15" s="35">
        <f t="shared" ref="D15" si="2">SUM(D6:D14)</f>
        <v>0</v>
      </c>
      <c r="E15" s="35">
        <f>SUM(E6:E14)</f>
        <v>0</v>
      </c>
      <c r="F15" s="35">
        <f>SUM(F6:F14)</f>
        <v>0</v>
      </c>
      <c r="G15" s="35">
        <f>SUM(G6:G14)</f>
        <v>0</v>
      </c>
      <c r="H15" s="35">
        <f>SUM(H6:H14)</f>
        <v>109245</v>
      </c>
      <c r="I15" s="35">
        <f>SUM(C15:H15)</f>
        <v>109245</v>
      </c>
      <c r="J15" s="35"/>
      <c r="K15" s="85">
        <f>I15+J15</f>
        <v>109245</v>
      </c>
    </row>
    <row r="16" spans="2:11" ht="14.45" customHeight="1" x14ac:dyDescent="0.2">
      <c r="B16" s="82"/>
      <c r="C16" s="35"/>
      <c r="D16" s="35"/>
      <c r="E16" s="35"/>
      <c r="F16" s="35"/>
      <c r="G16" s="35"/>
      <c r="H16" s="35"/>
      <c r="I16" s="35">
        <f t="shared" si="0"/>
        <v>0</v>
      </c>
      <c r="J16" s="35"/>
      <c r="K16" s="85">
        <f t="shared" si="1"/>
        <v>0</v>
      </c>
    </row>
    <row r="17" spans="2:11" ht="27" customHeight="1" x14ac:dyDescent="0.2">
      <c r="B17" s="86" t="s">
        <v>150</v>
      </c>
      <c r="C17" s="35"/>
      <c r="D17" s="35"/>
      <c r="E17" s="35"/>
      <c r="F17" s="35"/>
      <c r="G17" s="35"/>
      <c r="H17" s="35"/>
      <c r="I17" s="35">
        <f t="shared" si="0"/>
        <v>0</v>
      </c>
      <c r="J17" s="35"/>
      <c r="K17" s="85">
        <f t="shared" si="1"/>
        <v>0</v>
      </c>
    </row>
    <row r="18" spans="2:11" ht="40.5" customHeight="1" x14ac:dyDescent="0.2">
      <c r="B18" s="86" t="s">
        <v>155</v>
      </c>
      <c r="C18" s="35"/>
      <c r="D18" s="35"/>
      <c r="E18" s="35"/>
      <c r="F18" s="35"/>
      <c r="G18" s="35"/>
      <c r="H18" s="35"/>
      <c r="I18" s="35">
        <f t="shared" si="0"/>
        <v>0</v>
      </c>
      <c r="J18" s="35"/>
      <c r="K18" s="85">
        <f t="shared" si="1"/>
        <v>0</v>
      </c>
    </row>
    <row r="19" spans="2:11" ht="14.45" customHeight="1" x14ac:dyDescent="0.2">
      <c r="B19" s="82"/>
      <c r="C19" s="35"/>
      <c r="D19" s="35"/>
      <c r="E19" s="35"/>
      <c r="F19" s="35"/>
      <c r="G19" s="35"/>
      <c r="H19" s="35"/>
      <c r="I19" s="35">
        <f t="shared" si="0"/>
        <v>0</v>
      </c>
      <c r="J19" s="35"/>
      <c r="K19" s="85">
        <f t="shared" si="1"/>
        <v>0</v>
      </c>
    </row>
    <row r="20" spans="2:11" ht="14.45" customHeight="1" x14ac:dyDescent="0.2">
      <c r="B20" s="82" t="s">
        <v>156</v>
      </c>
      <c r="C20" s="35"/>
      <c r="D20" s="35"/>
      <c r="E20" s="35"/>
      <c r="F20" s="35"/>
      <c r="G20" s="35"/>
      <c r="H20" s="35">
        <v>939088</v>
      </c>
      <c r="I20" s="35">
        <f>SUM(C20:H20)</f>
        <v>939088</v>
      </c>
      <c r="J20" s="35"/>
      <c r="K20" s="85">
        <f t="shared" si="1"/>
        <v>939088</v>
      </c>
    </row>
    <row r="21" spans="2:11" ht="14.45" customHeight="1" x14ac:dyDescent="0.2">
      <c r="B21" s="82" t="s">
        <v>140</v>
      </c>
      <c r="C21" s="35"/>
      <c r="D21" s="35"/>
      <c r="E21" s="35"/>
      <c r="F21" s="35"/>
      <c r="G21" s="35"/>
      <c r="H21" s="35"/>
      <c r="I21" s="35">
        <f>SUM(C21:H21)</f>
        <v>0</v>
      </c>
      <c r="J21" s="35"/>
      <c r="K21" s="85">
        <f t="shared" si="1"/>
        <v>0</v>
      </c>
    </row>
    <row r="22" spans="2:11" ht="14.45" customHeight="1" x14ac:dyDescent="0.2">
      <c r="B22" s="82" t="s">
        <v>154</v>
      </c>
      <c r="C22" s="35"/>
      <c r="D22" s="35"/>
      <c r="E22" s="35"/>
      <c r="F22" s="35"/>
      <c r="G22" s="35"/>
      <c r="H22" s="35"/>
      <c r="I22" s="35">
        <f t="shared" si="0"/>
        <v>0</v>
      </c>
      <c r="J22" s="35"/>
      <c r="K22" s="85">
        <f t="shared" si="1"/>
        <v>0</v>
      </c>
    </row>
    <row r="23" spans="2:11" ht="14.45" customHeight="1" x14ac:dyDescent="0.2">
      <c r="B23" s="82" t="s">
        <v>157</v>
      </c>
      <c r="C23" s="35"/>
      <c r="D23" s="35"/>
      <c r="E23" s="35"/>
      <c r="F23" s="35"/>
      <c r="G23" s="35"/>
      <c r="H23" s="35"/>
      <c r="I23" s="35">
        <f t="shared" si="0"/>
        <v>0</v>
      </c>
      <c r="J23" s="35"/>
      <c r="K23" s="85">
        <f t="shared" si="1"/>
        <v>0</v>
      </c>
    </row>
    <row r="24" spans="2:11" ht="14.45" customHeight="1" x14ac:dyDescent="0.2">
      <c r="B24" s="84" t="s">
        <v>206</v>
      </c>
      <c r="C24" s="35">
        <v>200000000</v>
      </c>
      <c r="D24" s="35"/>
      <c r="E24" s="35">
        <f>E20</f>
        <v>0</v>
      </c>
      <c r="F24" s="35">
        <f>F21</f>
        <v>0</v>
      </c>
      <c r="G24" s="35"/>
      <c r="H24" s="35">
        <f>H15+H20-H21</f>
        <v>1048333</v>
      </c>
      <c r="I24" s="35">
        <f>SUM(C24:H24)</f>
        <v>201048333</v>
      </c>
      <c r="J24" s="35"/>
      <c r="K24" s="85">
        <f>I24+J24</f>
        <v>201048333</v>
      </c>
    </row>
    <row r="25" spans="2:11" ht="14.45" customHeight="1" thickBot="1" x14ac:dyDescent="0.25">
      <c r="B25" s="87"/>
      <c r="C25" s="88"/>
      <c r="D25" s="88"/>
      <c r="E25" s="88"/>
      <c r="F25" s="88"/>
      <c r="G25" s="88"/>
      <c r="H25" s="88"/>
      <c r="I25" s="88"/>
      <c r="J25" s="88"/>
      <c r="K25" s="89"/>
    </row>
  </sheetData>
  <mergeCells count="1">
    <mergeCell ref="C4:I4"/>
  </mergeCells>
  <phoneticPr fontId="4" type="noConversion"/>
  <pageMargins left="0.3" right="0.17" top="0.17" bottom="0.5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sqref="A1:XFD1048576"/>
    </sheetView>
  </sheetViews>
  <sheetFormatPr defaultRowHeight="12" x14ac:dyDescent="0.2"/>
  <cols>
    <col min="1" max="1" width="4.7109375" style="109" customWidth="1"/>
    <col min="2" max="2" width="35.140625" style="109" customWidth="1"/>
    <col min="3" max="3" width="9.140625" style="184"/>
    <col min="4" max="4" width="9.140625" style="185"/>
    <col min="5" max="5" width="5" style="186" customWidth="1"/>
    <col min="6" max="6" width="4" style="185" customWidth="1"/>
    <col min="7" max="7" width="11" style="185" customWidth="1"/>
    <col min="8" max="8" width="13.42578125" style="109" bestFit="1" customWidth="1"/>
    <col min="9" max="9" width="12.42578125" style="109" customWidth="1"/>
    <col min="10" max="10" width="12.5703125" style="109" bestFit="1" customWidth="1"/>
    <col min="11" max="11" width="9.85546875" style="109" customWidth="1"/>
    <col min="12" max="12" width="8" style="109" customWidth="1"/>
    <col min="13" max="13" width="13.5703125" style="109" bestFit="1" customWidth="1"/>
    <col min="14" max="14" width="12.42578125" style="109" customWidth="1"/>
    <col min="15" max="15" width="14" style="109" bestFit="1" customWidth="1"/>
    <col min="16" max="247" width="9.140625" style="109"/>
    <col min="248" max="248" width="4.7109375" style="109" customWidth="1"/>
    <col min="249" max="249" width="35.140625" style="109" customWidth="1"/>
    <col min="250" max="251" width="9.140625" style="109"/>
    <col min="252" max="252" width="5" style="109" customWidth="1"/>
    <col min="253" max="253" width="4" style="109" customWidth="1"/>
    <col min="254" max="254" width="11" style="109" customWidth="1"/>
    <col min="255" max="255" width="12.5703125" style="109" bestFit="1" customWidth="1"/>
    <col min="256" max="256" width="12.42578125" style="109" customWidth="1"/>
    <col min="257" max="257" width="12.5703125" style="109" bestFit="1" customWidth="1"/>
    <col min="258" max="258" width="9.85546875" style="109" customWidth="1"/>
    <col min="259" max="259" width="8" style="109" customWidth="1"/>
    <col min="260" max="260" width="13.5703125" style="109" bestFit="1" customWidth="1"/>
    <col min="261" max="261" width="12.42578125" style="109" customWidth="1"/>
    <col min="262" max="262" width="14" style="109" bestFit="1" customWidth="1"/>
    <col min="263" max="263" width="12" style="109" bestFit="1" customWidth="1"/>
    <col min="264" max="264" width="14.85546875" style="109" customWidth="1"/>
    <col min="265" max="503" width="9.140625" style="109"/>
    <col min="504" max="504" width="4.7109375" style="109" customWidth="1"/>
    <col min="505" max="505" width="35.140625" style="109" customWidth="1"/>
    <col min="506" max="507" width="9.140625" style="109"/>
    <col min="508" max="508" width="5" style="109" customWidth="1"/>
    <col min="509" max="509" width="4" style="109" customWidth="1"/>
    <col min="510" max="510" width="11" style="109" customWidth="1"/>
    <col min="511" max="511" width="12.5703125" style="109" bestFit="1" customWidth="1"/>
    <col min="512" max="512" width="12.42578125" style="109" customWidth="1"/>
    <col min="513" max="513" width="12.5703125" style="109" bestFit="1" customWidth="1"/>
    <col min="514" max="514" width="9.85546875" style="109" customWidth="1"/>
    <col min="515" max="515" width="8" style="109" customWidth="1"/>
    <col min="516" max="516" width="13.5703125" style="109" bestFit="1" customWidth="1"/>
    <col min="517" max="517" width="12.42578125" style="109" customWidth="1"/>
    <col min="518" max="518" width="14" style="109" bestFit="1" customWidth="1"/>
    <col min="519" max="519" width="12" style="109" bestFit="1" customWidth="1"/>
    <col min="520" max="520" width="14.85546875" style="109" customWidth="1"/>
    <col min="521" max="759" width="9.140625" style="109"/>
    <col min="760" max="760" width="4.7109375" style="109" customWidth="1"/>
    <col min="761" max="761" width="35.140625" style="109" customWidth="1"/>
    <col min="762" max="763" width="9.140625" style="109"/>
    <col min="764" max="764" width="5" style="109" customWidth="1"/>
    <col min="765" max="765" width="4" style="109" customWidth="1"/>
    <col min="766" max="766" width="11" style="109" customWidth="1"/>
    <col min="767" max="767" width="12.5703125" style="109" bestFit="1" customWidth="1"/>
    <col min="768" max="768" width="12.42578125" style="109" customWidth="1"/>
    <col min="769" max="769" width="12.5703125" style="109" bestFit="1" customWidth="1"/>
    <col min="770" max="770" width="9.85546875" style="109" customWidth="1"/>
    <col min="771" max="771" width="8" style="109" customWidth="1"/>
    <col min="772" max="772" width="13.5703125" style="109" bestFit="1" customWidth="1"/>
    <col min="773" max="773" width="12.42578125" style="109" customWidth="1"/>
    <col min="774" max="774" width="14" style="109" bestFit="1" customWidth="1"/>
    <col min="775" max="775" width="12" style="109" bestFit="1" customWidth="1"/>
    <col min="776" max="776" width="14.85546875" style="109" customWidth="1"/>
    <col min="777" max="1015" width="9.140625" style="109"/>
    <col min="1016" max="1016" width="4.7109375" style="109" customWidth="1"/>
    <col min="1017" max="1017" width="35.140625" style="109" customWidth="1"/>
    <col min="1018" max="1019" width="9.140625" style="109"/>
    <col min="1020" max="1020" width="5" style="109" customWidth="1"/>
    <col min="1021" max="1021" width="4" style="109" customWidth="1"/>
    <col min="1022" max="1022" width="11" style="109" customWidth="1"/>
    <col min="1023" max="1023" width="12.5703125" style="109" bestFit="1" customWidth="1"/>
    <col min="1024" max="1024" width="12.42578125" style="109" customWidth="1"/>
    <col min="1025" max="1025" width="12.5703125" style="109" bestFit="1" customWidth="1"/>
    <col min="1026" max="1026" width="9.85546875" style="109" customWidth="1"/>
    <col min="1027" max="1027" width="8" style="109" customWidth="1"/>
    <col min="1028" max="1028" width="13.5703125" style="109" bestFit="1" customWidth="1"/>
    <col min="1029" max="1029" width="12.42578125" style="109" customWidth="1"/>
    <col min="1030" max="1030" width="14" style="109" bestFit="1" customWidth="1"/>
    <col min="1031" max="1031" width="12" style="109" bestFit="1" customWidth="1"/>
    <col min="1032" max="1032" width="14.85546875" style="109" customWidth="1"/>
    <col min="1033" max="1271" width="9.140625" style="109"/>
    <col min="1272" max="1272" width="4.7109375" style="109" customWidth="1"/>
    <col min="1273" max="1273" width="35.140625" style="109" customWidth="1"/>
    <col min="1274" max="1275" width="9.140625" style="109"/>
    <col min="1276" max="1276" width="5" style="109" customWidth="1"/>
    <col min="1277" max="1277" width="4" style="109" customWidth="1"/>
    <col min="1278" max="1278" width="11" style="109" customWidth="1"/>
    <col min="1279" max="1279" width="12.5703125" style="109" bestFit="1" customWidth="1"/>
    <col min="1280" max="1280" width="12.42578125" style="109" customWidth="1"/>
    <col min="1281" max="1281" width="12.5703125" style="109" bestFit="1" customWidth="1"/>
    <col min="1282" max="1282" width="9.85546875" style="109" customWidth="1"/>
    <col min="1283" max="1283" width="8" style="109" customWidth="1"/>
    <col min="1284" max="1284" width="13.5703125" style="109" bestFit="1" customWidth="1"/>
    <col min="1285" max="1285" width="12.42578125" style="109" customWidth="1"/>
    <col min="1286" max="1286" width="14" style="109" bestFit="1" customWidth="1"/>
    <col min="1287" max="1287" width="12" style="109" bestFit="1" customWidth="1"/>
    <col min="1288" max="1288" width="14.85546875" style="109" customWidth="1"/>
    <col min="1289" max="1527" width="9.140625" style="109"/>
    <col min="1528" max="1528" width="4.7109375" style="109" customWidth="1"/>
    <col min="1529" max="1529" width="35.140625" style="109" customWidth="1"/>
    <col min="1530" max="1531" width="9.140625" style="109"/>
    <col min="1532" max="1532" width="5" style="109" customWidth="1"/>
    <col min="1533" max="1533" width="4" style="109" customWidth="1"/>
    <col min="1534" max="1534" width="11" style="109" customWidth="1"/>
    <col min="1535" max="1535" width="12.5703125" style="109" bestFit="1" customWidth="1"/>
    <col min="1536" max="1536" width="12.42578125" style="109" customWidth="1"/>
    <col min="1537" max="1537" width="12.5703125" style="109" bestFit="1" customWidth="1"/>
    <col min="1538" max="1538" width="9.85546875" style="109" customWidth="1"/>
    <col min="1539" max="1539" width="8" style="109" customWidth="1"/>
    <col min="1540" max="1540" width="13.5703125" style="109" bestFit="1" customWidth="1"/>
    <col min="1541" max="1541" width="12.42578125" style="109" customWidth="1"/>
    <col min="1542" max="1542" width="14" style="109" bestFit="1" customWidth="1"/>
    <col min="1543" max="1543" width="12" style="109" bestFit="1" customWidth="1"/>
    <col min="1544" max="1544" width="14.85546875" style="109" customWidth="1"/>
    <col min="1545" max="1783" width="9.140625" style="109"/>
    <col min="1784" max="1784" width="4.7109375" style="109" customWidth="1"/>
    <col min="1785" max="1785" width="35.140625" style="109" customWidth="1"/>
    <col min="1786" max="1787" width="9.140625" style="109"/>
    <col min="1788" max="1788" width="5" style="109" customWidth="1"/>
    <col min="1789" max="1789" width="4" style="109" customWidth="1"/>
    <col min="1790" max="1790" width="11" style="109" customWidth="1"/>
    <col min="1791" max="1791" width="12.5703125" style="109" bestFit="1" customWidth="1"/>
    <col min="1792" max="1792" width="12.42578125" style="109" customWidth="1"/>
    <col min="1793" max="1793" width="12.5703125" style="109" bestFit="1" customWidth="1"/>
    <col min="1794" max="1794" width="9.85546875" style="109" customWidth="1"/>
    <col min="1795" max="1795" width="8" style="109" customWidth="1"/>
    <col min="1796" max="1796" width="13.5703125" style="109" bestFit="1" customWidth="1"/>
    <col min="1797" max="1797" width="12.42578125" style="109" customWidth="1"/>
    <col min="1798" max="1798" width="14" style="109" bestFit="1" customWidth="1"/>
    <col min="1799" max="1799" width="12" style="109" bestFit="1" customWidth="1"/>
    <col min="1800" max="1800" width="14.85546875" style="109" customWidth="1"/>
    <col min="1801" max="2039" width="9.140625" style="109"/>
    <col min="2040" max="2040" width="4.7109375" style="109" customWidth="1"/>
    <col min="2041" max="2041" width="35.140625" style="109" customWidth="1"/>
    <col min="2042" max="2043" width="9.140625" style="109"/>
    <col min="2044" max="2044" width="5" style="109" customWidth="1"/>
    <col min="2045" max="2045" width="4" style="109" customWidth="1"/>
    <col min="2046" max="2046" width="11" style="109" customWidth="1"/>
    <col min="2047" max="2047" width="12.5703125" style="109" bestFit="1" customWidth="1"/>
    <col min="2048" max="2048" width="12.42578125" style="109" customWidth="1"/>
    <col min="2049" max="2049" width="12.5703125" style="109" bestFit="1" customWidth="1"/>
    <col min="2050" max="2050" width="9.85546875" style="109" customWidth="1"/>
    <col min="2051" max="2051" width="8" style="109" customWidth="1"/>
    <col min="2052" max="2052" width="13.5703125" style="109" bestFit="1" customWidth="1"/>
    <col min="2053" max="2053" width="12.42578125" style="109" customWidth="1"/>
    <col min="2054" max="2054" width="14" style="109" bestFit="1" customWidth="1"/>
    <col min="2055" max="2055" width="12" style="109" bestFit="1" customWidth="1"/>
    <col min="2056" max="2056" width="14.85546875" style="109" customWidth="1"/>
    <col min="2057" max="2295" width="9.140625" style="109"/>
    <col min="2296" max="2296" width="4.7109375" style="109" customWidth="1"/>
    <col min="2297" max="2297" width="35.140625" style="109" customWidth="1"/>
    <col min="2298" max="2299" width="9.140625" style="109"/>
    <col min="2300" max="2300" width="5" style="109" customWidth="1"/>
    <col min="2301" max="2301" width="4" style="109" customWidth="1"/>
    <col min="2302" max="2302" width="11" style="109" customWidth="1"/>
    <col min="2303" max="2303" width="12.5703125" style="109" bestFit="1" customWidth="1"/>
    <col min="2304" max="2304" width="12.42578125" style="109" customWidth="1"/>
    <col min="2305" max="2305" width="12.5703125" style="109" bestFit="1" customWidth="1"/>
    <col min="2306" max="2306" width="9.85546875" style="109" customWidth="1"/>
    <col min="2307" max="2307" width="8" style="109" customWidth="1"/>
    <col min="2308" max="2308" width="13.5703125" style="109" bestFit="1" customWidth="1"/>
    <col min="2309" max="2309" width="12.42578125" style="109" customWidth="1"/>
    <col min="2310" max="2310" width="14" style="109" bestFit="1" customWidth="1"/>
    <col min="2311" max="2311" width="12" style="109" bestFit="1" customWidth="1"/>
    <col min="2312" max="2312" width="14.85546875" style="109" customWidth="1"/>
    <col min="2313" max="2551" width="9.140625" style="109"/>
    <col min="2552" max="2552" width="4.7109375" style="109" customWidth="1"/>
    <col min="2553" max="2553" width="35.140625" style="109" customWidth="1"/>
    <col min="2554" max="2555" width="9.140625" style="109"/>
    <col min="2556" max="2556" width="5" style="109" customWidth="1"/>
    <col min="2557" max="2557" width="4" style="109" customWidth="1"/>
    <col min="2558" max="2558" width="11" style="109" customWidth="1"/>
    <col min="2559" max="2559" width="12.5703125" style="109" bestFit="1" customWidth="1"/>
    <col min="2560" max="2560" width="12.42578125" style="109" customWidth="1"/>
    <col min="2561" max="2561" width="12.5703125" style="109" bestFit="1" customWidth="1"/>
    <col min="2562" max="2562" width="9.85546875" style="109" customWidth="1"/>
    <col min="2563" max="2563" width="8" style="109" customWidth="1"/>
    <col min="2564" max="2564" width="13.5703125" style="109" bestFit="1" customWidth="1"/>
    <col min="2565" max="2565" width="12.42578125" style="109" customWidth="1"/>
    <col min="2566" max="2566" width="14" style="109" bestFit="1" customWidth="1"/>
    <col min="2567" max="2567" width="12" style="109" bestFit="1" customWidth="1"/>
    <col min="2568" max="2568" width="14.85546875" style="109" customWidth="1"/>
    <col min="2569" max="2807" width="9.140625" style="109"/>
    <col min="2808" max="2808" width="4.7109375" style="109" customWidth="1"/>
    <col min="2809" max="2809" width="35.140625" style="109" customWidth="1"/>
    <col min="2810" max="2811" width="9.140625" style="109"/>
    <col min="2812" max="2812" width="5" style="109" customWidth="1"/>
    <col min="2813" max="2813" width="4" style="109" customWidth="1"/>
    <col min="2814" max="2814" width="11" style="109" customWidth="1"/>
    <col min="2815" max="2815" width="12.5703125" style="109" bestFit="1" customWidth="1"/>
    <col min="2816" max="2816" width="12.42578125" style="109" customWidth="1"/>
    <col min="2817" max="2817" width="12.5703125" style="109" bestFit="1" customWidth="1"/>
    <col min="2818" max="2818" width="9.85546875" style="109" customWidth="1"/>
    <col min="2819" max="2819" width="8" style="109" customWidth="1"/>
    <col min="2820" max="2820" width="13.5703125" style="109" bestFit="1" customWidth="1"/>
    <col min="2821" max="2821" width="12.42578125" style="109" customWidth="1"/>
    <col min="2822" max="2822" width="14" style="109" bestFit="1" customWidth="1"/>
    <col min="2823" max="2823" width="12" style="109" bestFit="1" customWidth="1"/>
    <col min="2824" max="2824" width="14.85546875" style="109" customWidth="1"/>
    <col min="2825" max="3063" width="9.140625" style="109"/>
    <col min="3064" max="3064" width="4.7109375" style="109" customWidth="1"/>
    <col min="3065" max="3065" width="35.140625" style="109" customWidth="1"/>
    <col min="3066" max="3067" width="9.140625" style="109"/>
    <col min="3068" max="3068" width="5" style="109" customWidth="1"/>
    <col min="3069" max="3069" width="4" style="109" customWidth="1"/>
    <col min="3070" max="3070" width="11" style="109" customWidth="1"/>
    <col min="3071" max="3071" width="12.5703125" style="109" bestFit="1" customWidth="1"/>
    <col min="3072" max="3072" width="12.42578125" style="109" customWidth="1"/>
    <col min="3073" max="3073" width="12.5703125" style="109" bestFit="1" customWidth="1"/>
    <col min="3074" max="3074" width="9.85546875" style="109" customWidth="1"/>
    <col min="3075" max="3075" width="8" style="109" customWidth="1"/>
    <col min="3076" max="3076" width="13.5703125" style="109" bestFit="1" customWidth="1"/>
    <col min="3077" max="3077" width="12.42578125" style="109" customWidth="1"/>
    <col min="3078" max="3078" width="14" style="109" bestFit="1" customWidth="1"/>
    <col min="3079" max="3079" width="12" style="109" bestFit="1" customWidth="1"/>
    <col min="3080" max="3080" width="14.85546875" style="109" customWidth="1"/>
    <col min="3081" max="3319" width="9.140625" style="109"/>
    <col min="3320" max="3320" width="4.7109375" style="109" customWidth="1"/>
    <col min="3321" max="3321" width="35.140625" style="109" customWidth="1"/>
    <col min="3322" max="3323" width="9.140625" style="109"/>
    <col min="3324" max="3324" width="5" style="109" customWidth="1"/>
    <col min="3325" max="3325" width="4" style="109" customWidth="1"/>
    <col min="3326" max="3326" width="11" style="109" customWidth="1"/>
    <col min="3327" max="3327" width="12.5703125" style="109" bestFit="1" customWidth="1"/>
    <col min="3328" max="3328" width="12.42578125" style="109" customWidth="1"/>
    <col min="3329" max="3329" width="12.5703125" style="109" bestFit="1" customWidth="1"/>
    <col min="3330" max="3330" width="9.85546875" style="109" customWidth="1"/>
    <col min="3331" max="3331" width="8" style="109" customWidth="1"/>
    <col min="3332" max="3332" width="13.5703125" style="109" bestFit="1" customWidth="1"/>
    <col min="3333" max="3333" width="12.42578125" style="109" customWidth="1"/>
    <col min="3334" max="3334" width="14" style="109" bestFit="1" customWidth="1"/>
    <col min="3335" max="3335" width="12" style="109" bestFit="1" customWidth="1"/>
    <col min="3336" max="3336" width="14.85546875" style="109" customWidth="1"/>
    <col min="3337" max="3575" width="9.140625" style="109"/>
    <col min="3576" max="3576" width="4.7109375" style="109" customWidth="1"/>
    <col min="3577" max="3577" width="35.140625" style="109" customWidth="1"/>
    <col min="3578" max="3579" width="9.140625" style="109"/>
    <col min="3580" max="3580" width="5" style="109" customWidth="1"/>
    <col min="3581" max="3581" width="4" style="109" customWidth="1"/>
    <col min="3582" max="3582" width="11" style="109" customWidth="1"/>
    <col min="3583" max="3583" width="12.5703125" style="109" bestFit="1" customWidth="1"/>
    <col min="3584" max="3584" width="12.42578125" style="109" customWidth="1"/>
    <col min="3585" max="3585" width="12.5703125" style="109" bestFit="1" customWidth="1"/>
    <col min="3586" max="3586" width="9.85546875" style="109" customWidth="1"/>
    <col min="3587" max="3587" width="8" style="109" customWidth="1"/>
    <col min="3588" max="3588" width="13.5703125" style="109" bestFit="1" customWidth="1"/>
    <col min="3589" max="3589" width="12.42578125" style="109" customWidth="1"/>
    <col min="3590" max="3590" width="14" style="109" bestFit="1" customWidth="1"/>
    <col min="3591" max="3591" width="12" style="109" bestFit="1" customWidth="1"/>
    <col min="3592" max="3592" width="14.85546875" style="109" customWidth="1"/>
    <col min="3593" max="3831" width="9.140625" style="109"/>
    <col min="3832" max="3832" width="4.7109375" style="109" customWidth="1"/>
    <col min="3833" max="3833" width="35.140625" style="109" customWidth="1"/>
    <col min="3834" max="3835" width="9.140625" style="109"/>
    <col min="3836" max="3836" width="5" style="109" customWidth="1"/>
    <col min="3837" max="3837" width="4" style="109" customWidth="1"/>
    <col min="3838" max="3838" width="11" style="109" customWidth="1"/>
    <col min="3839" max="3839" width="12.5703125" style="109" bestFit="1" customWidth="1"/>
    <col min="3840" max="3840" width="12.42578125" style="109" customWidth="1"/>
    <col min="3841" max="3841" width="12.5703125" style="109" bestFit="1" customWidth="1"/>
    <col min="3842" max="3842" width="9.85546875" style="109" customWidth="1"/>
    <col min="3843" max="3843" width="8" style="109" customWidth="1"/>
    <col min="3844" max="3844" width="13.5703125" style="109" bestFit="1" customWidth="1"/>
    <col min="3845" max="3845" width="12.42578125" style="109" customWidth="1"/>
    <col min="3846" max="3846" width="14" style="109" bestFit="1" customWidth="1"/>
    <col min="3847" max="3847" width="12" style="109" bestFit="1" customWidth="1"/>
    <col min="3848" max="3848" width="14.85546875" style="109" customWidth="1"/>
    <col min="3849" max="4087" width="9.140625" style="109"/>
    <col min="4088" max="4088" width="4.7109375" style="109" customWidth="1"/>
    <col min="4089" max="4089" width="35.140625" style="109" customWidth="1"/>
    <col min="4090" max="4091" width="9.140625" style="109"/>
    <col min="4092" max="4092" width="5" style="109" customWidth="1"/>
    <col min="4093" max="4093" width="4" style="109" customWidth="1"/>
    <col min="4094" max="4094" width="11" style="109" customWidth="1"/>
    <col min="4095" max="4095" width="12.5703125" style="109" bestFit="1" customWidth="1"/>
    <col min="4096" max="4096" width="12.42578125" style="109" customWidth="1"/>
    <col min="4097" max="4097" width="12.5703125" style="109" bestFit="1" customWidth="1"/>
    <col min="4098" max="4098" width="9.85546875" style="109" customWidth="1"/>
    <col min="4099" max="4099" width="8" style="109" customWidth="1"/>
    <col min="4100" max="4100" width="13.5703125" style="109" bestFit="1" customWidth="1"/>
    <col min="4101" max="4101" width="12.42578125" style="109" customWidth="1"/>
    <col min="4102" max="4102" width="14" style="109" bestFit="1" customWidth="1"/>
    <col min="4103" max="4103" width="12" style="109" bestFit="1" customWidth="1"/>
    <col min="4104" max="4104" width="14.85546875" style="109" customWidth="1"/>
    <col min="4105" max="4343" width="9.140625" style="109"/>
    <col min="4344" max="4344" width="4.7109375" style="109" customWidth="1"/>
    <col min="4345" max="4345" width="35.140625" style="109" customWidth="1"/>
    <col min="4346" max="4347" width="9.140625" style="109"/>
    <col min="4348" max="4348" width="5" style="109" customWidth="1"/>
    <col min="4349" max="4349" width="4" style="109" customWidth="1"/>
    <col min="4350" max="4350" width="11" style="109" customWidth="1"/>
    <col min="4351" max="4351" width="12.5703125" style="109" bestFit="1" customWidth="1"/>
    <col min="4352" max="4352" width="12.42578125" style="109" customWidth="1"/>
    <col min="4353" max="4353" width="12.5703125" style="109" bestFit="1" customWidth="1"/>
    <col min="4354" max="4354" width="9.85546875" style="109" customWidth="1"/>
    <col min="4355" max="4355" width="8" style="109" customWidth="1"/>
    <col min="4356" max="4356" width="13.5703125" style="109" bestFit="1" customWidth="1"/>
    <col min="4357" max="4357" width="12.42578125" style="109" customWidth="1"/>
    <col min="4358" max="4358" width="14" style="109" bestFit="1" customWidth="1"/>
    <col min="4359" max="4359" width="12" style="109" bestFit="1" customWidth="1"/>
    <col min="4360" max="4360" width="14.85546875" style="109" customWidth="1"/>
    <col min="4361" max="4599" width="9.140625" style="109"/>
    <col min="4600" max="4600" width="4.7109375" style="109" customWidth="1"/>
    <col min="4601" max="4601" width="35.140625" style="109" customWidth="1"/>
    <col min="4602" max="4603" width="9.140625" style="109"/>
    <col min="4604" max="4604" width="5" style="109" customWidth="1"/>
    <col min="4605" max="4605" width="4" style="109" customWidth="1"/>
    <col min="4606" max="4606" width="11" style="109" customWidth="1"/>
    <col min="4607" max="4607" width="12.5703125" style="109" bestFit="1" customWidth="1"/>
    <col min="4608" max="4608" width="12.42578125" style="109" customWidth="1"/>
    <col min="4609" max="4609" width="12.5703125" style="109" bestFit="1" customWidth="1"/>
    <col min="4610" max="4610" width="9.85546875" style="109" customWidth="1"/>
    <col min="4611" max="4611" width="8" style="109" customWidth="1"/>
    <col min="4612" max="4612" width="13.5703125" style="109" bestFit="1" customWidth="1"/>
    <col min="4613" max="4613" width="12.42578125" style="109" customWidth="1"/>
    <col min="4614" max="4614" width="14" style="109" bestFit="1" customWidth="1"/>
    <col min="4615" max="4615" width="12" style="109" bestFit="1" customWidth="1"/>
    <col min="4616" max="4616" width="14.85546875" style="109" customWidth="1"/>
    <col min="4617" max="4855" width="9.140625" style="109"/>
    <col min="4856" max="4856" width="4.7109375" style="109" customWidth="1"/>
    <col min="4857" max="4857" width="35.140625" style="109" customWidth="1"/>
    <col min="4858" max="4859" width="9.140625" style="109"/>
    <col min="4860" max="4860" width="5" style="109" customWidth="1"/>
    <col min="4861" max="4861" width="4" style="109" customWidth="1"/>
    <col min="4862" max="4862" width="11" style="109" customWidth="1"/>
    <col min="4863" max="4863" width="12.5703125" style="109" bestFit="1" customWidth="1"/>
    <col min="4864" max="4864" width="12.42578125" style="109" customWidth="1"/>
    <col min="4865" max="4865" width="12.5703125" style="109" bestFit="1" customWidth="1"/>
    <col min="4866" max="4866" width="9.85546875" style="109" customWidth="1"/>
    <col min="4867" max="4867" width="8" style="109" customWidth="1"/>
    <col min="4868" max="4868" width="13.5703125" style="109" bestFit="1" customWidth="1"/>
    <col min="4869" max="4869" width="12.42578125" style="109" customWidth="1"/>
    <col min="4870" max="4870" width="14" style="109" bestFit="1" customWidth="1"/>
    <col min="4871" max="4871" width="12" style="109" bestFit="1" customWidth="1"/>
    <col min="4872" max="4872" width="14.85546875" style="109" customWidth="1"/>
    <col min="4873" max="5111" width="9.140625" style="109"/>
    <col min="5112" max="5112" width="4.7109375" style="109" customWidth="1"/>
    <col min="5113" max="5113" width="35.140625" style="109" customWidth="1"/>
    <col min="5114" max="5115" width="9.140625" style="109"/>
    <col min="5116" max="5116" width="5" style="109" customWidth="1"/>
    <col min="5117" max="5117" width="4" style="109" customWidth="1"/>
    <col min="5118" max="5118" width="11" style="109" customWidth="1"/>
    <col min="5119" max="5119" width="12.5703125" style="109" bestFit="1" customWidth="1"/>
    <col min="5120" max="5120" width="12.42578125" style="109" customWidth="1"/>
    <col min="5121" max="5121" width="12.5703125" style="109" bestFit="1" customWidth="1"/>
    <col min="5122" max="5122" width="9.85546875" style="109" customWidth="1"/>
    <col min="5123" max="5123" width="8" style="109" customWidth="1"/>
    <col min="5124" max="5124" width="13.5703125" style="109" bestFit="1" customWidth="1"/>
    <col min="5125" max="5125" width="12.42578125" style="109" customWidth="1"/>
    <col min="5126" max="5126" width="14" style="109" bestFit="1" customWidth="1"/>
    <col min="5127" max="5127" width="12" style="109" bestFit="1" customWidth="1"/>
    <col min="5128" max="5128" width="14.85546875" style="109" customWidth="1"/>
    <col min="5129" max="5367" width="9.140625" style="109"/>
    <col min="5368" max="5368" width="4.7109375" style="109" customWidth="1"/>
    <col min="5369" max="5369" width="35.140625" style="109" customWidth="1"/>
    <col min="5370" max="5371" width="9.140625" style="109"/>
    <col min="5372" max="5372" width="5" style="109" customWidth="1"/>
    <col min="5373" max="5373" width="4" style="109" customWidth="1"/>
    <col min="5374" max="5374" width="11" style="109" customWidth="1"/>
    <col min="5375" max="5375" width="12.5703125" style="109" bestFit="1" customWidth="1"/>
    <col min="5376" max="5376" width="12.42578125" style="109" customWidth="1"/>
    <col min="5377" max="5377" width="12.5703125" style="109" bestFit="1" customWidth="1"/>
    <col min="5378" max="5378" width="9.85546875" style="109" customWidth="1"/>
    <col min="5379" max="5379" width="8" style="109" customWidth="1"/>
    <col min="5380" max="5380" width="13.5703125" style="109" bestFit="1" customWidth="1"/>
    <col min="5381" max="5381" width="12.42578125" style="109" customWidth="1"/>
    <col min="5382" max="5382" width="14" style="109" bestFit="1" customWidth="1"/>
    <col min="5383" max="5383" width="12" style="109" bestFit="1" customWidth="1"/>
    <col min="5384" max="5384" width="14.85546875" style="109" customWidth="1"/>
    <col min="5385" max="5623" width="9.140625" style="109"/>
    <col min="5624" max="5624" width="4.7109375" style="109" customWidth="1"/>
    <col min="5625" max="5625" width="35.140625" style="109" customWidth="1"/>
    <col min="5626" max="5627" width="9.140625" style="109"/>
    <col min="5628" max="5628" width="5" style="109" customWidth="1"/>
    <col min="5629" max="5629" width="4" style="109" customWidth="1"/>
    <col min="5630" max="5630" width="11" style="109" customWidth="1"/>
    <col min="5631" max="5631" width="12.5703125" style="109" bestFit="1" customWidth="1"/>
    <col min="5632" max="5632" width="12.42578125" style="109" customWidth="1"/>
    <col min="5633" max="5633" width="12.5703125" style="109" bestFit="1" customWidth="1"/>
    <col min="5634" max="5634" width="9.85546875" style="109" customWidth="1"/>
    <col min="5635" max="5635" width="8" style="109" customWidth="1"/>
    <col min="5636" max="5636" width="13.5703125" style="109" bestFit="1" customWidth="1"/>
    <col min="5637" max="5637" width="12.42578125" style="109" customWidth="1"/>
    <col min="5638" max="5638" width="14" style="109" bestFit="1" customWidth="1"/>
    <col min="5639" max="5639" width="12" style="109" bestFit="1" customWidth="1"/>
    <col min="5640" max="5640" width="14.85546875" style="109" customWidth="1"/>
    <col min="5641" max="5879" width="9.140625" style="109"/>
    <col min="5880" max="5880" width="4.7109375" style="109" customWidth="1"/>
    <col min="5881" max="5881" width="35.140625" style="109" customWidth="1"/>
    <col min="5882" max="5883" width="9.140625" style="109"/>
    <col min="5884" max="5884" width="5" style="109" customWidth="1"/>
    <col min="5885" max="5885" width="4" style="109" customWidth="1"/>
    <col min="5886" max="5886" width="11" style="109" customWidth="1"/>
    <col min="5887" max="5887" width="12.5703125" style="109" bestFit="1" customWidth="1"/>
    <col min="5888" max="5888" width="12.42578125" style="109" customWidth="1"/>
    <col min="5889" max="5889" width="12.5703125" style="109" bestFit="1" customWidth="1"/>
    <col min="5890" max="5890" width="9.85546875" style="109" customWidth="1"/>
    <col min="5891" max="5891" width="8" style="109" customWidth="1"/>
    <col min="5892" max="5892" width="13.5703125" style="109" bestFit="1" customWidth="1"/>
    <col min="5893" max="5893" width="12.42578125" style="109" customWidth="1"/>
    <col min="5894" max="5894" width="14" style="109" bestFit="1" customWidth="1"/>
    <col min="5895" max="5895" width="12" style="109" bestFit="1" customWidth="1"/>
    <col min="5896" max="5896" width="14.85546875" style="109" customWidth="1"/>
    <col min="5897" max="6135" width="9.140625" style="109"/>
    <col min="6136" max="6136" width="4.7109375" style="109" customWidth="1"/>
    <col min="6137" max="6137" width="35.140625" style="109" customWidth="1"/>
    <col min="6138" max="6139" width="9.140625" style="109"/>
    <col min="6140" max="6140" width="5" style="109" customWidth="1"/>
    <col min="6141" max="6141" width="4" style="109" customWidth="1"/>
    <col min="6142" max="6142" width="11" style="109" customWidth="1"/>
    <col min="6143" max="6143" width="12.5703125" style="109" bestFit="1" customWidth="1"/>
    <col min="6144" max="6144" width="12.42578125" style="109" customWidth="1"/>
    <col min="6145" max="6145" width="12.5703125" style="109" bestFit="1" customWidth="1"/>
    <col min="6146" max="6146" width="9.85546875" style="109" customWidth="1"/>
    <col min="6147" max="6147" width="8" style="109" customWidth="1"/>
    <col min="6148" max="6148" width="13.5703125" style="109" bestFit="1" customWidth="1"/>
    <col min="6149" max="6149" width="12.42578125" style="109" customWidth="1"/>
    <col min="6150" max="6150" width="14" style="109" bestFit="1" customWidth="1"/>
    <col min="6151" max="6151" width="12" style="109" bestFit="1" customWidth="1"/>
    <col min="6152" max="6152" width="14.85546875" style="109" customWidth="1"/>
    <col min="6153" max="6391" width="9.140625" style="109"/>
    <col min="6392" max="6392" width="4.7109375" style="109" customWidth="1"/>
    <col min="6393" max="6393" width="35.140625" style="109" customWidth="1"/>
    <col min="6394" max="6395" width="9.140625" style="109"/>
    <col min="6396" max="6396" width="5" style="109" customWidth="1"/>
    <col min="6397" max="6397" width="4" style="109" customWidth="1"/>
    <col min="6398" max="6398" width="11" style="109" customWidth="1"/>
    <col min="6399" max="6399" width="12.5703125" style="109" bestFit="1" customWidth="1"/>
    <col min="6400" max="6400" width="12.42578125" style="109" customWidth="1"/>
    <col min="6401" max="6401" width="12.5703125" style="109" bestFit="1" customWidth="1"/>
    <col min="6402" max="6402" width="9.85546875" style="109" customWidth="1"/>
    <col min="6403" max="6403" width="8" style="109" customWidth="1"/>
    <col min="6404" max="6404" width="13.5703125" style="109" bestFit="1" customWidth="1"/>
    <col min="6405" max="6405" width="12.42578125" style="109" customWidth="1"/>
    <col min="6406" max="6406" width="14" style="109" bestFit="1" customWidth="1"/>
    <col min="6407" max="6407" width="12" style="109" bestFit="1" customWidth="1"/>
    <col min="6408" max="6408" width="14.85546875" style="109" customWidth="1"/>
    <col min="6409" max="6647" width="9.140625" style="109"/>
    <col min="6648" max="6648" width="4.7109375" style="109" customWidth="1"/>
    <col min="6649" max="6649" width="35.140625" style="109" customWidth="1"/>
    <col min="6650" max="6651" width="9.140625" style="109"/>
    <col min="6652" max="6652" width="5" style="109" customWidth="1"/>
    <col min="6653" max="6653" width="4" style="109" customWidth="1"/>
    <col min="6654" max="6654" width="11" style="109" customWidth="1"/>
    <col min="6655" max="6655" width="12.5703125" style="109" bestFit="1" customWidth="1"/>
    <col min="6656" max="6656" width="12.42578125" style="109" customWidth="1"/>
    <col min="6657" max="6657" width="12.5703125" style="109" bestFit="1" customWidth="1"/>
    <col min="6658" max="6658" width="9.85546875" style="109" customWidth="1"/>
    <col min="6659" max="6659" width="8" style="109" customWidth="1"/>
    <col min="6660" max="6660" width="13.5703125" style="109" bestFit="1" customWidth="1"/>
    <col min="6661" max="6661" width="12.42578125" style="109" customWidth="1"/>
    <col min="6662" max="6662" width="14" style="109" bestFit="1" customWidth="1"/>
    <col min="6663" max="6663" width="12" style="109" bestFit="1" customWidth="1"/>
    <col min="6664" max="6664" width="14.85546875" style="109" customWidth="1"/>
    <col min="6665" max="6903" width="9.140625" style="109"/>
    <col min="6904" max="6904" width="4.7109375" style="109" customWidth="1"/>
    <col min="6905" max="6905" width="35.140625" style="109" customWidth="1"/>
    <col min="6906" max="6907" width="9.140625" style="109"/>
    <col min="6908" max="6908" width="5" style="109" customWidth="1"/>
    <col min="6909" max="6909" width="4" style="109" customWidth="1"/>
    <col min="6910" max="6910" width="11" style="109" customWidth="1"/>
    <col min="6911" max="6911" width="12.5703125" style="109" bestFit="1" customWidth="1"/>
    <col min="6912" max="6912" width="12.42578125" style="109" customWidth="1"/>
    <col min="6913" max="6913" width="12.5703125" style="109" bestFit="1" customWidth="1"/>
    <col min="6914" max="6914" width="9.85546875" style="109" customWidth="1"/>
    <col min="6915" max="6915" width="8" style="109" customWidth="1"/>
    <col min="6916" max="6916" width="13.5703125" style="109" bestFit="1" customWidth="1"/>
    <col min="6917" max="6917" width="12.42578125" style="109" customWidth="1"/>
    <col min="6918" max="6918" width="14" style="109" bestFit="1" customWidth="1"/>
    <col min="6919" max="6919" width="12" style="109" bestFit="1" customWidth="1"/>
    <col min="6920" max="6920" width="14.85546875" style="109" customWidth="1"/>
    <col min="6921" max="7159" width="9.140625" style="109"/>
    <col min="7160" max="7160" width="4.7109375" style="109" customWidth="1"/>
    <col min="7161" max="7161" width="35.140625" style="109" customWidth="1"/>
    <col min="7162" max="7163" width="9.140625" style="109"/>
    <col min="7164" max="7164" width="5" style="109" customWidth="1"/>
    <col min="7165" max="7165" width="4" style="109" customWidth="1"/>
    <col min="7166" max="7166" width="11" style="109" customWidth="1"/>
    <col min="7167" max="7167" width="12.5703125" style="109" bestFit="1" customWidth="1"/>
    <col min="7168" max="7168" width="12.42578125" style="109" customWidth="1"/>
    <col min="7169" max="7169" width="12.5703125" style="109" bestFit="1" customWidth="1"/>
    <col min="7170" max="7170" width="9.85546875" style="109" customWidth="1"/>
    <col min="7171" max="7171" width="8" style="109" customWidth="1"/>
    <col min="7172" max="7172" width="13.5703125" style="109" bestFit="1" customWidth="1"/>
    <col min="7173" max="7173" width="12.42578125" style="109" customWidth="1"/>
    <col min="7174" max="7174" width="14" style="109" bestFit="1" customWidth="1"/>
    <col min="7175" max="7175" width="12" style="109" bestFit="1" customWidth="1"/>
    <col min="7176" max="7176" width="14.85546875" style="109" customWidth="1"/>
    <col min="7177" max="7415" width="9.140625" style="109"/>
    <col min="7416" max="7416" width="4.7109375" style="109" customWidth="1"/>
    <col min="7417" max="7417" width="35.140625" style="109" customWidth="1"/>
    <col min="7418" max="7419" width="9.140625" style="109"/>
    <col min="7420" max="7420" width="5" style="109" customWidth="1"/>
    <col min="7421" max="7421" width="4" style="109" customWidth="1"/>
    <col min="7422" max="7422" width="11" style="109" customWidth="1"/>
    <col min="7423" max="7423" width="12.5703125" style="109" bestFit="1" customWidth="1"/>
    <col min="7424" max="7424" width="12.42578125" style="109" customWidth="1"/>
    <col min="7425" max="7425" width="12.5703125" style="109" bestFit="1" customWidth="1"/>
    <col min="7426" max="7426" width="9.85546875" style="109" customWidth="1"/>
    <col min="7427" max="7427" width="8" style="109" customWidth="1"/>
    <col min="7428" max="7428" width="13.5703125" style="109" bestFit="1" customWidth="1"/>
    <col min="7429" max="7429" width="12.42578125" style="109" customWidth="1"/>
    <col min="7430" max="7430" width="14" style="109" bestFit="1" customWidth="1"/>
    <col min="7431" max="7431" width="12" style="109" bestFit="1" customWidth="1"/>
    <col min="7432" max="7432" width="14.85546875" style="109" customWidth="1"/>
    <col min="7433" max="7671" width="9.140625" style="109"/>
    <col min="7672" max="7672" width="4.7109375" style="109" customWidth="1"/>
    <col min="7673" max="7673" width="35.140625" style="109" customWidth="1"/>
    <col min="7674" max="7675" width="9.140625" style="109"/>
    <col min="7676" max="7676" width="5" style="109" customWidth="1"/>
    <col min="7677" max="7677" width="4" style="109" customWidth="1"/>
    <col min="7678" max="7678" width="11" style="109" customWidth="1"/>
    <col min="7679" max="7679" width="12.5703125" style="109" bestFit="1" customWidth="1"/>
    <col min="7680" max="7680" width="12.42578125" style="109" customWidth="1"/>
    <col min="7681" max="7681" width="12.5703125" style="109" bestFit="1" customWidth="1"/>
    <col min="7682" max="7682" width="9.85546875" style="109" customWidth="1"/>
    <col min="7683" max="7683" width="8" style="109" customWidth="1"/>
    <col min="7684" max="7684" width="13.5703125" style="109" bestFit="1" customWidth="1"/>
    <col min="7685" max="7685" width="12.42578125" style="109" customWidth="1"/>
    <col min="7686" max="7686" width="14" style="109" bestFit="1" customWidth="1"/>
    <col min="7687" max="7687" width="12" style="109" bestFit="1" customWidth="1"/>
    <col min="7688" max="7688" width="14.85546875" style="109" customWidth="1"/>
    <col min="7689" max="7927" width="9.140625" style="109"/>
    <col min="7928" max="7928" width="4.7109375" style="109" customWidth="1"/>
    <col min="7929" max="7929" width="35.140625" style="109" customWidth="1"/>
    <col min="7930" max="7931" width="9.140625" style="109"/>
    <col min="7932" max="7932" width="5" style="109" customWidth="1"/>
    <col min="7933" max="7933" width="4" style="109" customWidth="1"/>
    <col min="7934" max="7934" width="11" style="109" customWidth="1"/>
    <col min="7935" max="7935" width="12.5703125" style="109" bestFit="1" customWidth="1"/>
    <col min="7936" max="7936" width="12.42578125" style="109" customWidth="1"/>
    <col min="7937" max="7937" width="12.5703125" style="109" bestFit="1" customWidth="1"/>
    <col min="7938" max="7938" width="9.85546875" style="109" customWidth="1"/>
    <col min="7939" max="7939" width="8" style="109" customWidth="1"/>
    <col min="7940" max="7940" width="13.5703125" style="109" bestFit="1" customWidth="1"/>
    <col min="7941" max="7941" width="12.42578125" style="109" customWidth="1"/>
    <col min="7942" max="7942" width="14" style="109" bestFit="1" customWidth="1"/>
    <col min="7943" max="7943" width="12" style="109" bestFit="1" customWidth="1"/>
    <col min="7944" max="7944" width="14.85546875" style="109" customWidth="1"/>
    <col min="7945" max="8183" width="9.140625" style="109"/>
    <col min="8184" max="8184" width="4.7109375" style="109" customWidth="1"/>
    <col min="8185" max="8185" width="35.140625" style="109" customWidth="1"/>
    <col min="8186" max="8187" width="9.140625" style="109"/>
    <col min="8188" max="8188" width="5" style="109" customWidth="1"/>
    <col min="8189" max="8189" width="4" style="109" customWidth="1"/>
    <col min="8190" max="8190" width="11" style="109" customWidth="1"/>
    <col min="8191" max="8191" width="12.5703125" style="109" bestFit="1" customWidth="1"/>
    <col min="8192" max="8192" width="12.42578125" style="109" customWidth="1"/>
    <col min="8193" max="8193" width="12.5703125" style="109" bestFit="1" customWidth="1"/>
    <col min="8194" max="8194" width="9.85546875" style="109" customWidth="1"/>
    <col min="8195" max="8195" width="8" style="109" customWidth="1"/>
    <col min="8196" max="8196" width="13.5703125" style="109" bestFit="1" customWidth="1"/>
    <col min="8197" max="8197" width="12.42578125" style="109" customWidth="1"/>
    <col min="8198" max="8198" width="14" style="109" bestFit="1" customWidth="1"/>
    <col min="8199" max="8199" width="12" style="109" bestFit="1" customWidth="1"/>
    <col min="8200" max="8200" width="14.85546875" style="109" customWidth="1"/>
    <col min="8201" max="8439" width="9.140625" style="109"/>
    <col min="8440" max="8440" width="4.7109375" style="109" customWidth="1"/>
    <col min="8441" max="8441" width="35.140625" style="109" customWidth="1"/>
    <col min="8442" max="8443" width="9.140625" style="109"/>
    <col min="8444" max="8444" width="5" style="109" customWidth="1"/>
    <col min="8445" max="8445" width="4" style="109" customWidth="1"/>
    <col min="8446" max="8446" width="11" style="109" customWidth="1"/>
    <col min="8447" max="8447" width="12.5703125" style="109" bestFit="1" customWidth="1"/>
    <col min="8448" max="8448" width="12.42578125" style="109" customWidth="1"/>
    <col min="8449" max="8449" width="12.5703125" style="109" bestFit="1" customWidth="1"/>
    <col min="8450" max="8450" width="9.85546875" style="109" customWidth="1"/>
    <col min="8451" max="8451" width="8" style="109" customWidth="1"/>
    <col min="8452" max="8452" width="13.5703125" style="109" bestFit="1" customWidth="1"/>
    <col min="8453" max="8453" width="12.42578125" style="109" customWidth="1"/>
    <col min="8454" max="8454" width="14" style="109" bestFit="1" customWidth="1"/>
    <col min="8455" max="8455" width="12" style="109" bestFit="1" customWidth="1"/>
    <col min="8456" max="8456" width="14.85546875" style="109" customWidth="1"/>
    <col min="8457" max="8695" width="9.140625" style="109"/>
    <col min="8696" max="8696" width="4.7109375" style="109" customWidth="1"/>
    <col min="8697" max="8697" width="35.140625" style="109" customWidth="1"/>
    <col min="8698" max="8699" width="9.140625" style="109"/>
    <col min="8700" max="8700" width="5" style="109" customWidth="1"/>
    <col min="8701" max="8701" width="4" style="109" customWidth="1"/>
    <col min="8702" max="8702" width="11" style="109" customWidth="1"/>
    <col min="8703" max="8703" width="12.5703125" style="109" bestFit="1" customWidth="1"/>
    <col min="8704" max="8704" width="12.42578125" style="109" customWidth="1"/>
    <col min="8705" max="8705" width="12.5703125" style="109" bestFit="1" customWidth="1"/>
    <col min="8706" max="8706" width="9.85546875" style="109" customWidth="1"/>
    <col min="8707" max="8707" width="8" style="109" customWidth="1"/>
    <col min="8708" max="8708" width="13.5703125" style="109" bestFit="1" customWidth="1"/>
    <col min="8709" max="8709" width="12.42578125" style="109" customWidth="1"/>
    <col min="8710" max="8710" width="14" style="109" bestFit="1" customWidth="1"/>
    <col min="8711" max="8711" width="12" style="109" bestFit="1" customWidth="1"/>
    <col min="8712" max="8712" width="14.85546875" style="109" customWidth="1"/>
    <col min="8713" max="8951" width="9.140625" style="109"/>
    <col min="8952" max="8952" width="4.7109375" style="109" customWidth="1"/>
    <col min="8953" max="8953" width="35.140625" style="109" customWidth="1"/>
    <col min="8954" max="8955" width="9.140625" style="109"/>
    <col min="8956" max="8956" width="5" style="109" customWidth="1"/>
    <col min="8957" max="8957" width="4" style="109" customWidth="1"/>
    <col min="8958" max="8958" width="11" style="109" customWidth="1"/>
    <col min="8959" max="8959" width="12.5703125" style="109" bestFit="1" customWidth="1"/>
    <col min="8960" max="8960" width="12.42578125" style="109" customWidth="1"/>
    <col min="8961" max="8961" width="12.5703125" style="109" bestFit="1" customWidth="1"/>
    <col min="8962" max="8962" width="9.85546875" style="109" customWidth="1"/>
    <col min="8963" max="8963" width="8" style="109" customWidth="1"/>
    <col min="8964" max="8964" width="13.5703125" style="109" bestFit="1" customWidth="1"/>
    <col min="8965" max="8965" width="12.42578125" style="109" customWidth="1"/>
    <col min="8966" max="8966" width="14" style="109" bestFit="1" customWidth="1"/>
    <col min="8967" max="8967" width="12" style="109" bestFit="1" customWidth="1"/>
    <col min="8968" max="8968" width="14.85546875" style="109" customWidth="1"/>
    <col min="8969" max="9207" width="9.140625" style="109"/>
    <col min="9208" max="9208" width="4.7109375" style="109" customWidth="1"/>
    <col min="9209" max="9209" width="35.140625" style="109" customWidth="1"/>
    <col min="9210" max="9211" width="9.140625" style="109"/>
    <col min="9212" max="9212" width="5" style="109" customWidth="1"/>
    <col min="9213" max="9213" width="4" style="109" customWidth="1"/>
    <col min="9214" max="9214" width="11" style="109" customWidth="1"/>
    <col min="9215" max="9215" width="12.5703125" style="109" bestFit="1" customWidth="1"/>
    <col min="9216" max="9216" width="12.42578125" style="109" customWidth="1"/>
    <col min="9217" max="9217" width="12.5703125" style="109" bestFit="1" customWidth="1"/>
    <col min="9218" max="9218" width="9.85546875" style="109" customWidth="1"/>
    <col min="9219" max="9219" width="8" style="109" customWidth="1"/>
    <col min="9220" max="9220" width="13.5703125" style="109" bestFit="1" customWidth="1"/>
    <col min="9221" max="9221" width="12.42578125" style="109" customWidth="1"/>
    <col min="9222" max="9222" width="14" style="109" bestFit="1" customWidth="1"/>
    <col min="9223" max="9223" width="12" style="109" bestFit="1" customWidth="1"/>
    <col min="9224" max="9224" width="14.85546875" style="109" customWidth="1"/>
    <col min="9225" max="9463" width="9.140625" style="109"/>
    <col min="9464" max="9464" width="4.7109375" style="109" customWidth="1"/>
    <col min="9465" max="9465" width="35.140625" style="109" customWidth="1"/>
    <col min="9466" max="9467" width="9.140625" style="109"/>
    <col min="9468" max="9468" width="5" style="109" customWidth="1"/>
    <col min="9469" max="9469" width="4" style="109" customWidth="1"/>
    <col min="9470" max="9470" width="11" style="109" customWidth="1"/>
    <col min="9471" max="9471" width="12.5703125" style="109" bestFit="1" customWidth="1"/>
    <col min="9472" max="9472" width="12.42578125" style="109" customWidth="1"/>
    <col min="9473" max="9473" width="12.5703125" style="109" bestFit="1" customWidth="1"/>
    <col min="9474" max="9474" width="9.85546875" style="109" customWidth="1"/>
    <col min="9475" max="9475" width="8" style="109" customWidth="1"/>
    <col min="9476" max="9476" width="13.5703125" style="109" bestFit="1" customWidth="1"/>
    <col min="9477" max="9477" width="12.42578125" style="109" customWidth="1"/>
    <col min="9478" max="9478" width="14" style="109" bestFit="1" customWidth="1"/>
    <col min="9479" max="9479" width="12" style="109" bestFit="1" customWidth="1"/>
    <col min="9480" max="9480" width="14.85546875" style="109" customWidth="1"/>
    <col min="9481" max="9719" width="9.140625" style="109"/>
    <col min="9720" max="9720" width="4.7109375" style="109" customWidth="1"/>
    <col min="9721" max="9721" width="35.140625" style="109" customWidth="1"/>
    <col min="9722" max="9723" width="9.140625" style="109"/>
    <col min="9724" max="9724" width="5" style="109" customWidth="1"/>
    <col min="9725" max="9725" width="4" style="109" customWidth="1"/>
    <col min="9726" max="9726" width="11" style="109" customWidth="1"/>
    <col min="9727" max="9727" width="12.5703125" style="109" bestFit="1" customWidth="1"/>
    <col min="9728" max="9728" width="12.42578125" style="109" customWidth="1"/>
    <col min="9729" max="9729" width="12.5703125" style="109" bestFit="1" customWidth="1"/>
    <col min="9730" max="9730" width="9.85546875" style="109" customWidth="1"/>
    <col min="9731" max="9731" width="8" style="109" customWidth="1"/>
    <col min="9732" max="9732" width="13.5703125" style="109" bestFit="1" customWidth="1"/>
    <col min="9733" max="9733" width="12.42578125" style="109" customWidth="1"/>
    <col min="9734" max="9734" width="14" style="109" bestFit="1" customWidth="1"/>
    <col min="9735" max="9735" width="12" style="109" bestFit="1" customWidth="1"/>
    <col min="9736" max="9736" width="14.85546875" style="109" customWidth="1"/>
    <col min="9737" max="9975" width="9.140625" style="109"/>
    <col min="9976" max="9976" width="4.7109375" style="109" customWidth="1"/>
    <col min="9977" max="9977" width="35.140625" style="109" customWidth="1"/>
    <col min="9978" max="9979" width="9.140625" style="109"/>
    <col min="9980" max="9980" width="5" style="109" customWidth="1"/>
    <col min="9981" max="9981" width="4" style="109" customWidth="1"/>
    <col min="9982" max="9982" width="11" style="109" customWidth="1"/>
    <col min="9983" max="9983" width="12.5703125" style="109" bestFit="1" customWidth="1"/>
    <col min="9984" max="9984" width="12.42578125" style="109" customWidth="1"/>
    <col min="9985" max="9985" width="12.5703125" style="109" bestFit="1" customWidth="1"/>
    <col min="9986" max="9986" width="9.85546875" style="109" customWidth="1"/>
    <col min="9987" max="9987" width="8" style="109" customWidth="1"/>
    <col min="9988" max="9988" width="13.5703125" style="109" bestFit="1" customWidth="1"/>
    <col min="9989" max="9989" width="12.42578125" style="109" customWidth="1"/>
    <col min="9990" max="9990" width="14" style="109" bestFit="1" customWidth="1"/>
    <col min="9991" max="9991" width="12" style="109" bestFit="1" customWidth="1"/>
    <col min="9992" max="9992" width="14.85546875" style="109" customWidth="1"/>
    <col min="9993" max="10231" width="9.140625" style="109"/>
    <col min="10232" max="10232" width="4.7109375" style="109" customWidth="1"/>
    <col min="10233" max="10233" width="35.140625" style="109" customWidth="1"/>
    <col min="10234" max="10235" width="9.140625" style="109"/>
    <col min="10236" max="10236" width="5" style="109" customWidth="1"/>
    <col min="10237" max="10237" width="4" style="109" customWidth="1"/>
    <col min="10238" max="10238" width="11" style="109" customWidth="1"/>
    <col min="10239" max="10239" width="12.5703125" style="109" bestFit="1" customWidth="1"/>
    <col min="10240" max="10240" width="12.42578125" style="109" customWidth="1"/>
    <col min="10241" max="10241" width="12.5703125" style="109" bestFit="1" customWidth="1"/>
    <col min="10242" max="10242" width="9.85546875" style="109" customWidth="1"/>
    <col min="10243" max="10243" width="8" style="109" customWidth="1"/>
    <col min="10244" max="10244" width="13.5703125" style="109" bestFit="1" customWidth="1"/>
    <col min="10245" max="10245" width="12.42578125" style="109" customWidth="1"/>
    <col min="10246" max="10246" width="14" style="109" bestFit="1" customWidth="1"/>
    <col min="10247" max="10247" width="12" style="109" bestFit="1" customWidth="1"/>
    <col min="10248" max="10248" width="14.85546875" style="109" customWidth="1"/>
    <col min="10249" max="10487" width="9.140625" style="109"/>
    <col min="10488" max="10488" width="4.7109375" style="109" customWidth="1"/>
    <col min="10489" max="10489" width="35.140625" style="109" customWidth="1"/>
    <col min="10490" max="10491" width="9.140625" style="109"/>
    <col min="10492" max="10492" width="5" style="109" customWidth="1"/>
    <col min="10493" max="10493" width="4" style="109" customWidth="1"/>
    <col min="10494" max="10494" width="11" style="109" customWidth="1"/>
    <col min="10495" max="10495" width="12.5703125" style="109" bestFit="1" customWidth="1"/>
    <col min="10496" max="10496" width="12.42578125" style="109" customWidth="1"/>
    <col min="10497" max="10497" width="12.5703125" style="109" bestFit="1" customWidth="1"/>
    <col min="10498" max="10498" width="9.85546875" style="109" customWidth="1"/>
    <col min="10499" max="10499" width="8" style="109" customWidth="1"/>
    <col min="10500" max="10500" width="13.5703125" style="109" bestFit="1" customWidth="1"/>
    <col min="10501" max="10501" width="12.42578125" style="109" customWidth="1"/>
    <col min="10502" max="10502" width="14" style="109" bestFit="1" customWidth="1"/>
    <col min="10503" max="10503" width="12" style="109" bestFit="1" customWidth="1"/>
    <col min="10504" max="10504" width="14.85546875" style="109" customWidth="1"/>
    <col min="10505" max="10743" width="9.140625" style="109"/>
    <col min="10744" max="10744" width="4.7109375" style="109" customWidth="1"/>
    <col min="10745" max="10745" width="35.140625" style="109" customWidth="1"/>
    <col min="10746" max="10747" width="9.140625" style="109"/>
    <col min="10748" max="10748" width="5" style="109" customWidth="1"/>
    <col min="10749" max="10749" width="4" style="109" customWidth="1"/>
    <col min="10750" max="10750" width="11" style="109" customWidth="1"/>
    <col min="10751" max="10751" width="12.5703125" style="109" bestFit="1" customWidth="1"/>
    <col min="10752" max="10752" width="12.42578125" style="109" customWidth="1"/>
    <col min="10753" max="10753" width="12.5703125" style="109" bestFit="1" customWidth="1"/>
    <col min="10754" max="10754" width="9.85546875" style="109" customWidth="1"/>
    <col min="10755" max="10755" width="8" style="109" customWidth="1"/>
    <col min="10756" max="10756" width="13.5703125" style="109" bestFit="1" customWidth="1"/>
    <col min="10757" max="10757" width="12.42578125" style="109" customWidth="1"/>
    <col min="10758" max="10758" width="14" style="109" bestFit="1" customWidth="1"/>
    <col min="10759" max="10759" width="12" style="109" bestFit="1" customWidth="1"/>
    <col min="10760" max="10760" width="14.85546875" style="109" customWidth="1"/>
    <col min="10761" max="10999" width="9.140625" style="109"/>
    <col min="11000" max="11000" width="4.7109375" style="109" customWidth="1"/>
    <col min="11001" max="11001" width="35.140625" style="109" customWidth="1"/>
    <col min="11002" max="11003" width="9.140625" style="109"/>
    <col min="11004" max="11004" width="5" style="109" customWidth="1"/>
    <col min="11005" max="11005" width="4" style="109" customWidth="1"/>
    <col min="11006" max="11006" width="11" style="109" customWidth="1"/>
    <col min="11007" max="11007" width="12.5703125" style="109" bestFit="1" customWidth="1"/>
    <col min="11008" max="11008" width="12.42578125" style="109" customWidth="1"/>
    <col min="11009" max="11009" width="12.5703125" style="109" bestFit="1" customWidth="1"/>
    <col min="11010" max="11010" width="9.85546875" style="109" customWidth="1"/>
    <col min="11011" max="11011" width="8" style="109" customWidth="1"/>
    <col min="11012" max="11012" width="13.5703125" style="109" bestFit="1" customWidth="1"/>
    <col min="11013" max="11013" width="12.42578125" style="109" customWidth="1"/>
    <col min="11014" max="11014" width="14" style="109" bestFit="1" customWidth="1"/>
    <col min="11015" max="11015" width="12" style="109" bestFit="1" customWidth="1"/>
    <col min="11016" max="11016" width="14.85546875" style="109" customWidth="1"/>
    <col min="11017" max="11255" width="9.140625" style="109"/>
    <col min="11256" max="11256" width="4.7109375" style="109" customWidth="1"/>
    <col min="11257" max="11257" width="35.140625" style="109" customWidth="1"/>
    <col min="11258" max="11259" width="9.140625" style="109"/>
    <col min="11260" max="11260" width="5" style="109" customWidth="1"/>
    <col min="11261" max="11261" width="4" style="109" customWidth="1"/>
    <col min="11262" max="11262" width="11" style="109" customWidth="1"/>
    <col min="11263" max="11263" width="12.5703125" style="109" bestFit="1" customWidth="1"/>
    <col min="11264" max="11264" width="12.42578125" style="109" customWidth="1"/>
    <col min="11265" max="11265" width="12.5703125" style="109" bestFit="1" customWidth="1"/>
    <col min="11266" max="11266" width="9.85546875" style="109" customWidth="1"/>
    <col min="11267" max="11267" width="8" style="109" customWidth="1"/>
    <col min="11268" max="11268" width="13.5703125" style="109" bestFit="1" customWidth="1"/>
    <col min="11269" max="11269" width="12.42578125" style="109" customWidth="1"/>
    <col min="11270" max="11270" width="14" style="109" bestFit="1" customWidth="1"/>
    <col min="11271" max="11271" width="12" style="109" bestFit="1" customWidth="1"/>
    <col min="11272" max="11272" width="14.85546875" style="109" customWidth="1"/>
    <col min="11273" max="11511" width="9.140625" style="109"/>
    <col min="11512" max="11512" width="4.7109375" style="109" customWidth="1"/>
    <col min="11513" max="11513" width="35.140625" style="109" customWidth="1"/>
    <col min="11514" max="11515" width="9.140625" style="109"/>
    <col min="11516" max="11516" width="5" style="109" customWidth="1"/>
    <col min="11517" max="11517" width="4" style="109" customWidth="1"/>
    <col min="11518" max="11518" width="11" style="109" customWidth="1"/>
    <col min="11519" max="11519" width="12.5703125" style="109" bestFit="1" customWidth="1"/>
    <col min="11520" max="11520" width="12.42578125" style="109" customWidth="1"/>
    <col min="11521" max="11521" width="12.5703125" style="109" bestFit="1" customWidth="1"/>
    <col min="11522" max="11522" width="9.85546875" style="109" customWidth="1"/>
    <col min="11523" max="11523" width="8" style="109" customWidth="1"/>
    <col min="11524" max="11524" width="13.5703125" style="109" bestFit="1" customWidth="1"/>
    <col min="11525" max="11525" width="12.42578125" style="109" customWidth="1"/>
    <col min="11526" max="11526" width="14" style="109" bestFit="1" customWidth="1"/>
    <col min="11527" max="11527" width="12" style="109" bestFit="1" customWidth="1"/>
    <col min="11528" max="11528" width="14.85546875" style="109" customWidth="1"/>
    <col min="11529" max="11767" width="9.140625" style="109"/>
    <col min="11768" max="11768" width="4.7109375" style="109" customWidth="1"/>
    <col min="11769" max="11769" width="35.140625" style="109" customWidth="1"/>
    <col min="11770" max="11771" width="9.140625" style="109"/>
    <col min="11772" max="11772" width="5" style="109" customWidth="1"/>
    <col min="11773" max="11773" width="4" style="109" customWidth="1"/>
    <col min="11774" max="11774" width="11" style="109" customWidth="1"/>
    <col min="11775" max="11775" width="12.5703125" style="109" bestFit="1" customWidth="1"/>
    <col min="11776" max="11776" width="12.42578125" style="109" customWidth="1"/>
    <col min="11777" max="11777" width="12.5703125" style="109" bestFit="1" customWidth="1"/>
    <col min="11778" max="11778" width="9.85546875" style="109" customWidth="1"/>
    <col min="11779" max="11779" width="8" style="109" customWidth="1"/>
    <col min="11780" max="11780" width="13.5703125" style="109" bestFit="1" customWidth="1"/>
    <col min="11781" max="11781" width="12.42578125" style="109" customWidth="1"/>
    <col min="11782" max="11782" width="14" style="109" bestFit="1" customWidth="1"/>
    <col min="11783" max="11783" width="12" style="109" bestFit="1" customWidth="1"/>
    <col min="11784" max="11784" width="14.85546875" style="109" customWidth="1"/>
    <col min="11785" max="12023" width="9.140625" style="109"/>
    <col min="12024" max="12024" width="4.7109375" style="109" customWidth="1"/>
    <col min="12025" max="12025" width="35.140625" style="109" customWidth="1"/>
    <col min="12026" max="12027" width="9.140625" style="109"/>
    <col min="12028" max="12028" width="5" style="109" customWidth="1"/>
    <col min="12029" max="12029" width="4" style="109" customWidth="1"/>
    <col min="12030" max="12030" width="11" style="109" customWidth="1"/>
    <col min="12031" max="12031" width="12.5703125" style="109" bestFit="1" customWidth="1"/>
    <col min="12032" max="12032" width="12.42578125" style="109" customWidth="1"/>
    <col min="12033" max="12033" width="12.5703125" style="109" bestFit="1" customWidth="1"/>
    <col min="12034" max="12034" width="9.85546875" style="109" customWidth="1"/>
    <col min="12035" max="12035" width="8" style="109" customWidth="1"/>
    <col min="12036" max="12036" width="13.5703125" style="109" bestFit="1" customWidth="1"/>
    <col min="12037" max="12037" width="12.42578125" style="109" customWidth="1"/>
    <col min="12038" max="12038" width="14" style="109" bestFit="1" customWidth="1"/>
    <col min="12039" max="12039" width="12" style="109" bestFit="1" customWidth="1"/>
    <col min="12040" max="12040" width="14.85546875" style="109" customWidth="1"/>
    <col min="12041" max="12279" width="9.140625" style="109"/>
    <col min="12280" max="12280" width="4.7109375" style="109" customWidth="1"/>
    <col min="12281" max="12281" width="35.140625" style="109" customWidth="1"/>
    <col min="12282" max="12283" width="9.140625" style="109"/>
    <col min="12284" max="12284" width="5" style="109" customWidth="1"/>
    <col min="12285" max="12285" width="4" style="109" customWidth="1"/>
    <col min="12286" max="12286" width="11" style="109" customWidth="1"/>
    <col min="12287" max="12287" width="12.5703125" style="109" bestFit="1" customWidth="1"/>
    <col min="12288" max="12288" width="12.42578125" style="109" customWidth="1"/>
    <col min="12289" max="12289" width="12.5703125" style="109" bestFit="1" customWidth="1"/>
    <col min="12290" max="12290" width="9.85546875" style="109" customWidth="1"/>
    <col min="12291" max="12291" width="8" style="109" customWidth="1"/>
    <col min="12292" max="12292" width="13.5703125" style="109" bestFit="1" customWidth="1"/>
    <col min="12293" max="12293" width="12.42578125" style="109" customWidth="1"/>
    <col min="12294" max="12294" width="14" style="109" bestFit="1" customWidth="1"/>
    <col min="12295" max="12295" width="12" style="109" bestFit="1" customWidth="1"/>
    <col min="12296" max="12296" width="14.85546875" style="109" customWidth="1"/>
    <col min="12297" max="12535" width="9.140625" style="109"/>
    <col min="12536" max="12536" width="4.7109375" style="109" customWidth="1"/>
    <col min="12537" max="12537" width="35.140625" style="109" customWidth="1"/>
    <col min="12538" max="12539" width="9.140625" style="109"/>
    <col min="12540" max="12540" width="5" style="109" customWidth="1"/>
    <col min="12541" max="12541" width="4" style="109" customWidth="1"/>
    <col min="12542" max="12542" width="11" style="109" customWidth="1"/>
    <col min="12543" max="12543" width="12.5703125" style="109" bestFit="1" customWidth="1"/>
    <col min="12544" max="12544" width="12.42578125" style="109" customWidth="1"/>
    <col min="12545" max="12545" width="12.5703125" style="109" bestFit="1" customWidth="1"/>
    <col min="12546" max="12546" width="9.85546875" style="109" customWidth="1"/>
    <col min="12547" max="12547" width="8" style="109" customWidth="1"/>
    <col min="12548" max="12548" width="13.5703125" style="109" bestFit="1" customWidth="1"/>
    <col min="12549" max="12549" width="12.42578125" style="109" customWidth="1"/>
    <col min="12550" max="12550" width="14" style="109" bestFit="1" customWidth="1"/>
    <col min="12551" max="12551" width="12" style="109" bestFit="1" customWidth="1"/>
    <col min="12552" max="12552" width="14.85546875" style="109" customWidth="1"/>
    <col min="12553" max="12791" width="9.140625" style="109"/>
    <col min="12792" max="12792" width="4.7109375" style="109" customWidth="1"/>
    <col min="12793" max="12793" width="35.140625" style="109" customWidth="1"/>
    <col min="12794" max="12795" width="9.140625" style="109"/>
    <col min="12796" max="12796" width="5" style="109" customWidth="1"/>
    <col min="12797" max="12797" width="4" style="109" customWidth="1"/>
    <col min="12798" max="12798" width="11" style="109" customWidth="1"/>
    <col min="12799" max="12799" width="12.5703125" style="109" bestFit="1" customWidth="1"/>
    <col min="12800" max="12800" width="12.42578125" style="109" customWidth="1"/>
    <col min="12801" max="12801" width="12.5703125" style="109" bestFit="1" customWidth="1"/>
    <col min="12802" max="12802" width="9.85546875" style="109" customWidth="1"/>
    <col min="12803" max="12803" width="8" style="109" customWidth="1"/>
    <col min="12804" max="12804" width="13.5703125" style="109" bestFit="1" customWidth="1"/>
    <col min="12805" max="12805" width="12.42578125" style="109" customWidth="1"/>
    <col min="12806" max="12806" width="14" style="109" bestFit="1" customWidth="1"/>
    <col min="12807" max="12807" width="12" style="109" bestFit="1" customWidth="1"/>
    <col min="12808" max="12808" width="14.85546875" style="109" customWidth="1"/>
    <col min="12809" max="13047" width="9.140625" style="109"/>
    <col min="13048" max="13048" width="4.7109375" style="109" customWidth="1"/>
    <col min="13049" max="13049" width="35.140625" style="109" customWidth="1"/>
    <col min="13050" max="13051" width="9.140625" style="109"/>
    <col min="13052" max="13052" width="5" style="109" customWidth="1"/>
    <col min="13053" max="13053" width="4" style="109" customWidth="1"/>
    <col min="13054" max="13054" width="11" style="109" customWidth="1"/>
    <col min="13055" max="13055" width="12.5703125" style="109" bestFit="1" customWidth="1"/>
    <col min="13056" max="13056" width="12.42578125" style="109" customWidth="1"/>
    <col min="13057" max="13057" width="12.5703125" style="109" bestFit="1" customWidth="1"/>
    <col min="13058" max="13058" width="9.85546875" style="109" customWidth="1"/>
    <col min="13059" max="13059" width="8" style="109" customWidth="1"/>
    <col min="13060" max="13060" width="13.5703125" style="109" bestFit="1" customWidth="1"/>
    <col min="13061" max="13061" width="12.42578125" style="109" customWidth="1"/>
    <col min="13062" max="13062" width="14" style="109" bestFit="1" customWidth="1"/>
    <col min="13063" max="13063" width="12" style="109" bestFit="1" customWidth="1"/>
    <col min="13064" max="13064" width="14.85546875" style="109" customWidth="1"/>
    <col min="13065" max="13303" width="9.140625" style="109"/>
    <col min="13304" max="13304" width="4.7109375" style="109" customWidth="1"/>
    <col min="13305" max="13305" width="35.140625" style="109" customWidth="1"/>
    <col min="13306" max="13307" width="9.140625" style="109"/>
    <col min="13308" max="13308" width="5" style="109" customWidth="1"/>
    <col min="13309" max="13309" width="4" style="109" customWidth="1"/>
    <col min="13310" max="13310" width="11" style="109" customWidth="1"/>
    <col min="13311" max="13311" width="12.5703125" style="109" bestFit="1" customWidth="1"/>
    <col min="13312" max="13312" width="12.42578125" style="109" customWidth="1"/>
    <col min="13313" max="13313" width="12.5703125" style="109" bestFit="1" customWidth="1"/>
    <col min="13314" max="13314" width="9.85546875" style="109" customWidth="1"/>
    <col min="13315" max="13315" width="8" style="109" customWidth="1"/>
    <col min="13316" max="13316" width="13.5703125" style="109" bestFit="1" customWidth="1"/>
    <col min="13317" max="13317" width="12.42578125" style="109" customWidth="1"/>
    <col min="13318" max="13318" width="14" style="109" bestFit="1" customWidth="1"/>
    <col min="13319" max="13319" width="12" style="109" bestFit="1" customWidth="1"/>
    <col min="13320" max="13320" width="14.85546875" style="109" customWidth="1"/>
    <col min="13321" max="13559" width="9.140625" style="109"/>
    <col min="13560" max="13560" width="4.7109375" style="109" customWidth="1"/>
    <col min="13561" max="13561" width="35.140625" style="109" customWidth="1"/>
    <col min="13562" max="13563" width="9.140625" style="109"/>
    <col min="13564" max="13564" width="5" style="109" customWidth="1"/>
    <col min="13565" max="13565" width="4" style="109" customWidth="1"/>
    <col min="13566" max="13566" width="11" style="109" customWidth="1"/>
    <col min="13567" max="13567" width="12.5703125" style="109" bestFit="1" customWidth="1"/>
    <col min="13568" max="13568" width="12.42578125" style="109" customWidth="1"/>
    <col min="13569" max="13569" width="12.5703125" style="109" bestFit="1" customWidth="1"/>
    <col min="13570" max="13570" width="9.85546875" style="109" customWidth="1"/>
    <col min="13571" max="13571" width="8" style="109" customWidth="1"/>
    <col min="13572" max="13572" width="13.5703125" style="109" bestFit="1" customWidth="1"/>
    <col min="13573" max="13573" width="12.42578125" style="109" customWidth="1"/>
    <col min="13574" max="13574" width="14" style="109" bestFit="1" customWidth="1"/>
    <col min="13575" max="13575" width="12" style="109" bestFit="1" customWidth="1"/>
    <col min="13576" max="13576" width="14.85546875" style="109" customWidth="1"/>
    <col min="13577" max="13815" width="9.140625" style="109"/>
    <col min="13816" max="13816" width="4.7109375" style="109" customWidth="1"/>
    <col min="13817" max="13817" width="35.140625" style="109" customWidth="1"/>
    <col min="13818" max="13819" width="9.140625" style="109"/>
    <col min="13820" max="13820" width="5" style="109" customWidth="1"/>
    <col min="13821" max="13821" width="4" style="109" customWidth="1"/>
    <col min="13822" max="13822" width="11" style="109" customWidth="1"/>
    <col min="13823" max="13823" width="12.5703125" style="109" bestFit="1" customWidth="1"/>
    <col min="13824" max="13824" width="12.42578125" style="109" customWidth="1"/>
    <col min="13825" max="13825" width="12.5703125" style="109" bestFit="1" customWidth="1"/>
    <col min="13826" max="13826" width="9.85546875" style="109" customWidth="1"/>
    <col min="13827" max="13827" width="8" style="109" customWidth="1"/>
    <col min="13828" max="13828" width="13.5703125" style="109" bestFit="1" customWidth="1"/>
    <col min="13829" max="13829" width="12.42578125" style="109" customWidth="1"/>
    <col min="13830" max="13830" width="14" style="109" bestFit="1" customWidth="1"/>
    <col min="13831" max="13831" width="12" style="109" bestFit="1" customWidth="1"/>
    <col min="13832" max="13832" width="14.85546875" style="109" customWidth="1"/>
    <col min="13833" max="14071" width="9.140625" style="109"/>
    <col min="14072" max="14072" width="4.7109375" style="109" customWidth="1"/>
    <col min="14073" max="14073" width="35.140625" style="109" customWidth="1"/>
    <col min="14074" max="14075" width="9.140625" style="109"/>
    <col min="14076" max="14076" width="5" style="109" customWidth="1"/>
    <col min="14077" max="14077" width="4" style="109" customWidth="1"/>
    <col min="14078" max="14078" width="11" style="109" customWidth="1"/>
    <col min="14079" max="14079" width="12.5703125" style="109" bestFit="1" customWidth="1"/>
    <col min="14080" max="14080" width="12.42578125" style="109" customWidth="1"/>
    <col min="14081" max="14081" width="12.5703125" style="109" bestFit="1" customWidth="1"/>
    <col min="14082" max="14082" width="9.85546875" style="109" customWidth="1"/>
    <col min="14083" max="14083" width="8" style="109" customWidth="1"/>
    <col min="14084" max="14084" width="13.5703125" style="109" bestFit="1" customWidth="1"/>
    <col min="14085" max="14085" width="12.42578125" style="109" customWidth="1"/>
    <col min="14086" max="14086" width="14" style="109" bestFit="1" customWidth="1"/>
    <col min="14087" max="14087" width="12" style="109" bestFit="1" customWidth="1"/>
    <col min="14088" max="14088" width="14.85546875" style="109" customWidth="1"/>
    <col min="14089" max="14327" width="9.140625" style="109"/>
    <col min="14328" max="14328" width="4.7109375" style="109" customWidth="1"/>
    <col min="14329" max="14329" width="35.140625" style="109" customWidth="1"/>
    <col min="14330" max="14331" width="9.140625" style="109"/>
    <col min="14332" max="14332" width="5" style="109" customWidth="1"/>
    <col min="14333" max="14333" width="4" style="109" customWidth="1"/>
    <col min="14334" max="14334" width="11" style="109" customWidth="1"/>
    <col min="14335" max="14335" width="12.5703125" style="109" bestFit="1" customWidth="1"/>
    <col min="14336" max="14336" width="12.42578125" style="109" customWidth="1"/>
    <col min="14337" max="14337" width="12.5703125" style="109" bestFit="1" customWidth="1"/>
    <col min="14338" max="14338" width="9.85546875" style="109" customWidth="1"/>
    <col min="14339" max="14339" width="8" style="109" customWidth="1"/>
    <col min="14340" max="14340" width="13.5703125" style="109" bestFit="1" customWidth="1"/>
    <col min="14341" max="14341" width="12.42578125" style="109" customWidth="1"/>
    <col min="14342" max="14342" width="14" style="109" bestFit="1" customWidth="1"/>
    <col min="14343" max="14343" width="12" style="109" bestFit="1" customWidth="1"/>
    <col min="14344" max="14344" width="14.85546875" style="109" customWidth="1"/>
    <col min="14345" max="14583" width="9.140625" style="109"/>
    <col min="14584" max="14584" width="4.7109375" style="109" customWidth="1"/>
    <col min="14585" max="14585" width="35.140625" style="109" customWidth="1"/>
    <col min="14586" max="14587" width="9.140625" style="109"/>
    <col min="14588" max="14588" width="5" style="109" customWidth="1"/>
    <col min="14589" max="14589" width="4" style="109" customWidth="1"/>
    <col min="14590" max="14590" width="11" style="109" customWidth="1"/>
    <col min="14591" max="14591" width="12.5703125" style="109" bestFit="1" customWidth="1"/>
    <col min="14592" max="14592" width="12.42578125" style="109" customWidth="1"/>
    <col min="14593" max="14593" width="12.5703125" style="109" bestFit="1" customWidth="1"/>
    <col min="14594" max="14594" width="9.85546875" style="109" customWidth="1"/>
    <col min="14595" max="14595" width="8" style="109" customWidth="1"/>
    <col min="14596" max="14596" width="13.5703125" style="109" bestFit="1" customWidth="1"/>
    <col min="14597" max="14597" width="12.42578125" style="109" customWidth="1"/>
    <col min="14598" max="14598" width="14" style="109" bestFit="1" customWidth="1"/>
    <col min="14599" max="14599" width="12" style="109" bestFit="1" customWidth="1"/>
    <col min="14600" max="14600" width="14.85546875" style="109" customWidth="1"/>
    <col min="14601" max="14839" width="9.140625" style="109"/>
    <col min="14840" max="14840" width="4.7109375" style="109" customWidth="1"/>
    <col min="14841" max="14841" width="35.140625" style="109" customWidth="1"/>
    <col min="14842" max="14843" width="9.140625" style="109"/>
    <col min="14844" max="14844" width="5" style="109" customWidth="1"/>
    <col min="14845" max="14845" width="4" style="109" customWidth="1"/>
    <col min="14846" max="14846" width="11" style="109" customWidth="1"/>
    <col min="14847" max="14847" width="12.5703125" style="109" bestFit="1" customWidth="1"/>
    <col min="14848" max="14848" width="12.42578125" style="109" customWidth="1"/>
    <col min="14849" max="14849" width="12.5703125" style="109" bestFit="1" customWidth="1"/>
    <col min="14850" max="14850" width="9.85546875" style="109" customWidth="1"/>
    <col min="14851" max="14851" width="8" style="109" customWidth="1"/>
    <col min="14852" max="14852" width="13.5703125" style="109" bestFit="1" customWidth="1"/>
    <col min="14853" max="14853" width="12.42578125" style="109" customWidth="1"/>
    <col min="14854" max="14854" width="14" style="109" bestFit="1" customWidth="1"/>
    <col min="14855" max="14855" width="12" style="109" bestFit="1" customWidth="1"/>
    <col min="14856" max="14856" width="14.85546875" style="109" customWidth="1"/>
    <col min="14857" max="15095" width="9.140625" style="109"/>
    <col min="15096" max="15096" width="4.7109375" style="109" customWidth="1"/>
    <col min="15097" max="15097" width="35.140625" style="109" customWidth="1"/>
    <col min="15098" max="15099" width="9.140625" style="109"/>
    <col min="15100" max="15100" width="5" style="109" customWidth="1"/>
    <col min="15101" max="15101" width="4" style="109" customWidth="1"/>
    <col min="15102" max="15102" width="11" style="109" customWidth="1"/>
    <col min="15103" max="15103" width="12.5703125" style="109" bestFit="1" customWidth="1"/>
    <col min="15104" max="15104" width="12.42578125" style="109" customWidth="1"/>
    <col min="15105" max="15105" width="12.5703125" style="109" bestFit="1" customWidth="1"/>
    <col min="15106" max="15106" width="9.85546875" style="109" customWidth="1"/>
    <col min="15107" max="15107" width="8" style="109" customWidth="1"/>
    <col min="15108" max="15108" width="13.5703125" style="109" bestFit="1" customWidth="1"/>
    <col min="15109" max="15109" width="12.42578125" style="109" customWidth="1"/>
    <col min="15110" max="15110" width="14" style="109" bestFit="1" customWidth="1"/>
    <col min="15111" max="15111" width="12" style="109" bestFit="1" customWidth="1"/>
    <col min="15112" max="15112" width="14.85546875" style="109" customWidth="1"/>
    <col min="15113" max="15351" width="9.140625" style="109"/>
    <col min="15352" max="15352" width="4.7109375" style="109" customWidth="1"/>
    <col min="15353" max="15353" width="35.140625" style="109" customWidth="1"/>
    <col min="15354" max="15355" width="9.140625" style="109"/>
    <col min="15356" max="15356" width="5" style="109" customWidth="1"/>
    <col min="15357" max="15357" width="4" style="109" customWidth="1"/>
    <col min="15358" max="15358" width="11" style="109" customWidth="1"/>
    <col min="15359" max="15359" width="12.5703125" style="109" bestFit="1" customWidth="1"/>
    <col min="15360" max="15360" width="12.42578125" style="109" customWidth="1"/>
    <col min="15361" max="15361" width="12.5703125" style="109" bestFit="1" customWidth="1"/>
    <col min="15362" max="15362" width="9.85546875" style="109" customWidth="1"/>
    <col min="15363" max="15363" width="8" style="109" customWidth="1"/>
    <col min="15364" max="15364" width="13.5703125" style="109" bestFit="1" customWidth="1"/>
    <col min="15365" max="15365" width="12.42578125" style="109" customWidth="1"/>
    <col min="15366" max="15366" width="14" style="109" bestFit="1" customWidth="1"/>
    <col min="15367" max="15367" width="12" style="109" bestFit="1" customWidth="1"/>
    <col min="15368" max="15368" width="14.85546875" style="109" customWidth="1"/>
    <col min="15369" max="15607" width="9.140625" style="109"/>
    <col min="15608" max="15608" width="4.7109375" style="109" customWidth="1"/>
    <col min="15609" max="15609" width="35.140625" style="109" customWidth="1"/>
    <col min="15610" max="15611" width="9.140625" style="109"/>
    <col min="15612" max="15612" width="5" style="109" customWidth="1"/>
    <col min="15613" max="15613" width="4" style="109" customWidth="1"/>
    <col min="15614" max="15614" width="11" style="109" customWidth="1"/>
    <col min="15615" max="15615" width="12.5703125" style="109" bestFit="1" customWidth="1"/>
    <col min="15616" max="15616" width="12.42578125" style="109" customWidth="1"/>
    <col min="15617" max="15617" width="12.5703125" style="109" bestFit="1" customWidth="1"/>
    <col min="15618" max="15618" width="9.85546875" style="109" customWidth="1"/>
    <col min="15619" max="15619" width="8" style="109" customWidth="1"/>
    <col min="15620" max="15620" width="13.5703125" style="109" bestFit="1" customWidth="1"/>
    <col min="15621" max="15621" width="12.42578125" style="109" customWidth="1"/>
    <col min="15622" max="15622" width="14" style="109" bestFit="1" customWidth="1"/>
    <col min="15623" max="15623" width="12" style="109" bestFit="1" customWidth="1"/>
    <col min="15624" max="15624" width="14.85546875" style="109" customWidth="1"/>
    <col min="15625" max="15863" width="9.140625" style="109"/>
    <col min="15864" max="15864" width="4.7109375" style="109" customWidth="1"/>
    <col min="15865" max="15865" width="35.140625" style="109" customWidth="1"/>
    <col min="15866" max="15867" width="9.140625" style="109"/>
    <col min="15868" max="15868" width="5" style="109" customWidth="1"/>
    <col min="15869" max="15869" width="4" style="109" customWidth="1"/>
    <col min="15870" max="15870" width="11" style="109" customWidth="1"/>
    <col min="15871" max="15871" width="12.5703125" style="109" bestFit="1" customWidth="1"/>
    <col min="15872" max="15872" width="12.42578125" style="109" customWidth="1"/>
    <col min="15873" max="15873" width="12.5703125" style="109" bestFit="1" customWidth="1"/>
    <col min="15874" max="15874" width="9.85546875" style="109" customWidth="1"/>
    <col min="15875" max="15875" width="8" style="109" customWidth="1"/>
    <col min="15876" max="15876" width="13.5703125" style="109" bestFit="1" customWidth="1"/>
    <col min="15877" max="15877" width="12.42578125" style="109" customWidth="1"/>
    <col min="15878" max="15878" width="14" style="109" bestFit="1" customWidth="1"/>
    <col min="15879" max="15879" width="12" style="109" bestFit="1" customWidth="1"/>
    <col min="15880" max="15880" width="14.85546875" style="109" customWidth="1"/>
    <col min="15881" max="16119" width="9.140625" style="109"/>
    <col min="16120" max="16120" width="4.7109375" style="109" customWidth="1"/>
    <col min="16121" max="16121" width="35.140625" style="109" customWidth="1"/>
    <col min="16122" max="16123" width="9.140625" style="109"/>
    <col min="16124" max="16124" width="5" style="109" customWidth="1"/>
    <col min="16125" max="16125" width="4" style="109" customWidth="1"/>
    <col min="16126" max="16126" width="11" style="109" customWidth="1"/>
    <col min="16127" max="16127" width="12.5703125" style="109" bestFit="1" customWidth="1"/>
    <col min="16128" max="16128" width="12.42578125" style="109" customWidth="1"/>
    <col min="16129" max="16129" width="12.5703125" style="109" bestFit="1" customWidth="1"/>
    <col min="16130" max="16130" width="9.85546875" style="109" customWidth="1"/>
    <col min="16131" max="16131" width="8" style="109" customWidth="1"/>
    <col min="16132" max="16132" width="13.5703125" style="109" bestFit="1" customWidth="1"/>
    <col min="16133" max="16133" width="12.42578125" style="109" customWidth="1"/>
    <col min="16134" max="16134" width="14" style="109" bestFit="1" customWidth="1"/>
    <col min="16135" max="16135" width="12" style="109" bestFit="1" customWidth="1"/>
    <col min="16136" max="16136" width="14.85546875" style="109" customWidth="1"/>
    <col min="16137" max="16384" width="9.140625" style="109"/>
  </cols>
  <sheetData>
    <row r="1" spans="1:15" x14ac:dyDescent="0.2">
      <c r="A1" s="103"/>
      <c r="B1" s="104"/>
      <c r="C1" s="105" t="s">
        <v>207</v>
      </c>
      <c r="D1" s="106"/>
      <c r="E1" s="105"/>
      <c r="F1" s="106"/>
      <c r="G1" s="106"/>
      <c r="H1" s="106"/>
      <c r="I1" s="107">
        <v>42735</v>
      </c>
      <c r="J1" s="108"/>
      <c r="K1" s="106"/>
      <c r="L1" s="106"/>
      <c r="M1" s="107">
        <v>42735</v>
      </c>
      <c r="N1" s="107"/>
      <c r="O1" s="108"/>
    </row>
    <row r="2" spans="1:15" ht="12.75" thickBot="1" x14ac:dyDescent="0.25">
      <c r="A2" s="110" t="s">
        <v>208</v>
      </c>
      <c r="B2" s="111"/>
      <c r="C2" s="112"/>
      <c r="D2" s="111"/>
      <c r="E2" s="112"/>
      <c r="F2" s="111"/>
      <c r="G2" s="111"/>
      <c r="H2" s="111"/>
      <c r="I2" s="113"/>
      <c r="J2" s="114"/>
      <c r="K2" s="111"/>
      <c r="L2" s="111"/>
      <c r="M2" s="113"/>
      <c r="N2" s="113"/>
      <c r="O2" s="114"/>
    </row>
    <row r="3" spans="1:15" ht="33.75" x14ac:dyDescent="0.2">
      <c r="A3" s="115" t="s">
        <v>209</v>
      </c>
      <c r="B3" s="116" t="s">
        <v>210</v>
      </c>
      <c r="C3" s="117" t="s">
        <v>211</v>
      </c>
      <c r="D3" s="118" t="s">
        <v>212</v>
      </c>
      <c r="E3" s="119" t="s">
        <v>213</v>
      </c>
      <c r="F3" s="119" t="s">
        <v>214</v>
      </c>
      <c r="G3" s="119" t="s">
        <v>215</v>
      </c>
      <c r="H3" s="119" t="s">
        <v>216</v>
      </c>
      <c r="I3" s="119" t="s">
        <v>217</v>
      </c>
      <c r="J3" s="120" t="s">
        <v>218</v>
      </c>
      <c r="K3" s="118" t="s">
        <v>219</v>
      </c>
      <c r="L3" s="118" t="s">
        <v>220</v>
      </c>
      <c r="M3" s="119" t="s">
        <v>221</v>
      </c>
      <c r="N3" s="121" t="s">
        <v>222</v>
      </c>
      <c r="O3" s="120" t="s">
        <v>223</v>
      </c>
    </row>
    <row r="4" spans="1:15" x14ac:dyDescent="0.2">
      <c r="A4" s="122"/>
      <c r="B4" s="123"/>
      <c r="C4" s="124"/>
      <c r="D4" s="125"/>
      <c r="E4" s="126"/>
      <c r="F4" s="126"/>
      <c r="G4" s="126"/>
      <c r="H4" s="126"/>
      <c r="I4" s="127"/>
      <c r="J4" s="128"/>
      <c r="K4" s="125"/>
      <c r="L4" s="125"/>
      <c r="M4" s="127"/>
      <c r="N4" s="129"/>
      <c r="O4" s="128"/>
    </row>
    <row r="5" spans="1:15" s="136" customFormat="1" x14ac:dyDescent="0.2">
      <c r="A5" s="130" t="s">
        <v>2</v>
      </c>
      <c r="B5" s="131" t="s">
        <v>224</v>
      </c>
      <c r="C5" s="132">
        <v>20</v>
      </c>
      <c r="D5" s="132"/>
      <c r="E5" s="132"/>
      <c r="F5" s="132"/>
      <c r="G5" s="132"/>
      <c r="H5" s="133">
        <f>H6+H7</f>
        <v>2794925</v>
      </c>
      <c r="I5" s="133">
        <f>I6+I7</f>
        <v>838477.5</v>
      </c>
      <c r="J5" s="134">
        <f>J6+J7</f>
        <v>1956447.5</v>
      </c>
      <c r="K5" s="133"/>
      <c r="L5" s="133"/>
      <c r="M5" s="133">
        <f>M6+M7</f>
        <v>419238.75</v>
      </c>
      <c r="N5" s="135">
        <f>M5+I5</f>
        <v>1257716.25</v>
      </c>
      <c r="O5" s="134">
        <f>O6+O7</f>
        <v>1537208.75</v>
      </c>
    </row>
    <row r="6" spans="1:15" x14ac:dyDescent="0.2">
      <c r="A6" s="137">
        <v>1</v>
      </c>
      <c r="B6" s="138" t="s">
        <v>225</v>
      </c>
      <c r="C6" s="139">
        <v>201</v>
      </c>
      <c r="D6" s="138" t="s">
        <v>226</v>
      </c>
      <c r="E6" s="139"/>
      <c r="F6" s="138"/>
      <c r="G6" s="138"/>
      <c r="H6" s="140">
        <v>2794925</v>
      </c>
      <c r="I6" s="140">
        <v>838477.5</v>
      </c>
      <c r="J6" s="141">
        <f>H6-I6</f>
        <v>1956447.5</v>
      </c>
      <c r="K6" s="140"/>
      <c r="L6" s="142">
        <v>0.15</v>
      </c>
      <c r="M6" s="143">
        <f>L6*H6</f>
        <v>419238.75</v>
      </c>
      <c r="N6" s="144">
        <f>I6+M6</f>
        <v>1257716.25</v>
      </c>
      <c r="O6" s="141">
        <f>H6-N6</f>
        <v>1537208.75</v>
      </c>
    </row>
    <row r="7" spans="1:15" x14ac:dyDescent="0.2">
      <c r="A7" s="137">
        <v>2</v>
      </c>
      <c r="B7" s="138" t="s">
        <v>227</v>
      </c>
      <c r="C7" s="139">
        <v>208</v>
      </c>
      <c r="D7" s="138"/>
      <c r="E7" s="139"/>
      <c r="F7" s="138"/>
      <c r="G7" s="138"/>
      <c r="H7" s="140"/>
      <c r="I7" s="140"/>
      <c r="J7" s="141">
        <f>H7-I7</f>
        <v>0</v>
      </c>
      <c r="K7" s="140"/>
      <c r="L7" s="140"/>
      <c r="M7" s="140"/>
      <c r="N7" s="144">
        <f>I7+M7</f>
        <v>0</v>
      </c>
      <c r="O7" s="141">
        <f>L7-M7</f>
        <v>0</v>
      </c>
    </row>
    <row r="8" spans="1:15" s="136" customFormat="1" x14ac:dyDescent="0.2">
      <c r="A8" s="145" t="s">
        <v>34</v>
      </c>
      <c r="B8" s="131" t="s">
        <v>228</v>
      </c>
      <c r="C8" s="146">
        <v>21</v>
      </c>
      <c r="D8" s="146"/>
      <c r="E8" s="146"/>
      <c r="F8" s="146"/>
      <c r="G8" s="147"/>
      <c r="H8" s="147">
        <f>H9+H11+H14+H45</f>
        <v>307431102.81999999</v>
      </c>
      <c r="I8" s="147">
        <f>I9+I11+I14+I45</f>
        <v>50202503.747899994</v>
      </c>
      <c r="J8" s="148">
        <f>J9+J11+J14+J45</f>
        <v>257029599.07209995</v>
      </c>
      <c r="K8" s="147">
        <f>K9+K11+K14+K45</f>
        <v>3555036</v>
      </c>
      <c r="L8" s="147"/>
      <c r="M8" s="147">
        <f>M9+M11+M14+M45</f>
        <v>20729573.302145001</v>
      </c>
      <c r="N8" s="147">
        <f>N9+N11+N14+N45</f>
        <v>70932077.050045013</v>
      </c>
      <c r="O8" s="148">
        <f>O9+O11+O14+O45</f>
        <v>240054061.76995501</v>
      </c>
    </row>
    <row r="9" spans="1:15" s="136" customFormat="1" x14ac:dyDescent="0.2">
      <c r="A9" s="145"/>
      <c r="B9" s="146" t="s">
        <v>229</v>
      </c>
      <c r="C9" s="146"/>
      <c r="D9" s="149"/>
      <c r="E9" s="146"/>
      <c r="F9" s="149"/>
      <c r="G9" s="149"/>
      <c r="H9" s="147">
        <f>H10</f>
        <v>249000</v>
      </c>
      <c r="I9" s="147">
        <f>I10</f>
        <v>0</v>
      </c>
      <c r="J9" s="148">
        <f>J10</f>
        <v>50000</v>
      </c>
      <c r="K9" s="147">
        <f>K10</f>
        <v>0</v>
      </c>
      <c r="L9" s="147"/>
      <c r="M9" s="147">
        <f>M10</f>
        <v>0</v>
      </c>
      <c r="N9" s="150">
        <f>I9+M9</f>
        <v>0</v>
      </c>
      <c r="O9" s="148">
        <f>H9+K9</f>
        <v>249000</v>
      </c>
    </row>
    <row r="10" spans="1:15" x14ac:dyDescent="0.2">
      <c r="A10" s="151">
        <v>1</v>
      </c>
      <c r="B10" s="138" t="s">
        <v>230</v>
      </c>
      <c r="C10" s="139">
        <v>211</v>
      </c>
      <c r="D10" s="152">
        <v>41653</v>
      </c>
      <c r="E10" s="153"/>
      <c r="F10" s="154"/>
      <c r="G10" s="154"/>
      <c r="H10" s="140">
        <v>249000</v>
      </c>
      <c r="I10" s="140"/>
      <c r="J10" s="141">
        <v>50000</v>
      </c>
      <c r="K10" s="140"/>
      <c r="L10" s="140"/>
      <c r="M10" s="140"/>
      <c r="N10" s="150">
        <f>I10+M10</f>
        <v>0</v>
      </c>
      <c r="O10" s="148">
        <f>H10+K10</f>
        <v>249000</v>
      </c>
    </row>
    <row r="11" spans="1:15" s="136" customFormat="1" x14ac:dyDescent="0.2">
      <c r="A11" s="155"/>
      <c r="B11" s="149" t="s">
        <v>231</v>
      </c>
      <c r="C11" s="146">
        <v>212</v>
      </c>
      <c r="D11" s="149"/>
      <c r="E11" s="156"/>
      <c r="F11" s="157"/>
      <c r="G11" s="148">
        <f>SUM(G12:G13)</f>
        <v>126016019</v>
      </c>
      <c r="H11" s="148">
        <f>SUM(H12:H13)</f>
        <v>126016019</v>
      </c>
      <c r="I11" s="148">
        <f>SUM(I12:I13)</f>
        <v>12286561.852500001</v>
      </c>
      <c r="J11" s="148">
        <f>SUM(J12:J13)</f>
        <v>113729457.14750001</v>
      </c>
      <c r="K11" s="148">
        <f>SUM(K12:K13)</f>
        <v>2164074</v>
      </c>
      <c r="L11" s="148"/>
      <c r="M11" s="148">
        <f>SUM(M12:M13)</f>
        <v>5686472.8573750006</v>
      </c>
      <c r="N11" s="148">
        <f>SUM(N12:N13)</f>
        <v>17973034.709875003</v>
      </c>
      <c r="O11" s="148">
        <f>SUM(O12:O13)</f>
        <v>110207058.290125</v>
      </c>
    </row>
    <row r="12" spans="1:15" x14ac:dyDescent="0.2">
      <c r="A12" s="151">
        <v>1</v>
      </c>
      <c r="B12" s="158" t="s">
        <v>232</v>
      </c>
      <c r="C12" s="139">
        <v>212</v>
      </c>
      <c r="D12" s="159" t="s">
        <v>226</v>
      </c>
      <c r="E12" s="160" t="s">
        <v>233</v>
      </c>
      <c r="F12" s="159">
        <v>1</v>
      </c>
      <c r="G12" s="159">
        <v>119587301</v>
      </c>
      <c r="H12" s="159">
        <v>119587301</v>
      </c>
      <c r="I12" s="140">
        <v>11659761.8475</v>
      </c>
      <c r="J12" s="141">
        <f>H12-I12</f>
        <v>107927539.1525</v>
      </c>
      <c r="K12" s="159">
        <v>677745</v>
      </c>
      <c r="L12" s="142">
        <v>0.05</v>
      </c>
      <c r="M12" s="143">
        <f>L12*J12</f>
        <v>5396376.9576250007</v>
      </c>
      <c r="N12" s="161">
        <f>I12+M12</f>
        <v>17056138.805125002</v>
      </c>
      <c r="O12" s="141">
        <f>G12-N12+K12</f>
        <v>103208907.194875</v>
      </c>
    </row>
    <row r="13" spans="1:15" x14ac:dyDescent="0.2">
      <c r="A13" s="151">
        <v>2</v>
      </c>
      <c r="B13" s="158" t="s">
        <v>234</v>
      </c>
      <c r="C13" s="139">
        <v>212</v>
      </c>
      <c r="D13" s="159" t="s">
        <v>226</v>
      </c>
      <c r="E13" s="160" t="s">
        <v>233</v>
      </c>
      <c r="F13" s="159">
        <v>1</v>
      </c>
      <c r="G13" s="159">
        <v>6428718</v>
      </c>
      <c r="H13" s="159">
        <v>6428718</v>
      </c>
      <c r="I13" s="140">
        <v>626800.005</v>
      </c>
      <c r="J13" s="141">
        <f>H13-I13</f>
        <v>5801917.9950000001</v>
      </c>
      <c r="K13" s="159">
        <v>1486329</v>
      </c>
      <c r="L13" s="142">
        <v>0.05</v>
      </c>
      <c r="M13" s="143">
        <f>L13*J13</f>
        <v>290095.89975000004</v>
      </c>
      <c r="N13" s="161">
        <f>M13+I13</f>
        <v>916895.90474999999</v>
      </c>
      <c r="O13" s="141">
        <f>G13-N13+K13</f>
        <v>6998151.0952500002</v>
      </c>
    </row>
    <row r="14" spans="1:15" s="136" customFormat="1" ht="22.5" x14ac:dyDescent="0.2">
      <c r="A14" s="155"/>
      <c r="B14" s="162" t="s">
        <v>235</v>
      </c>
      <c r="C14" s="146"/>
      <c r="D14" s="149"/>
      <c r="E14" s="146"/>
      <c r="F14" s="149"/>
      <c r="G14" s="147"/>
      <c r="H14" s="147">
        <f>H15+H41</f>
        <v>180640328.81999999</v>
      </c>
      <c r="I14" s="147">
        <f>I15+I41</f>
        <v>37822466.082899995</v>
      </c>
      <c r="J14" s="148">
        <f>J15+J41</f>
        <v>142817862.73709995</v>
      </c>
      <c r="K14" s="147">
        <f>K15+K41</f>
        <v>830000</v>
      </c>
      <c r="L14" s="147"/>
      <c r="M14" s="147">
        <f>M15+M41</f>
        <v>14898481.647895001</v>
      </c>
      <c r="N14" s="147">
        <f>N15+N41</f>
        <v>52720947.730795011</v>
      </c>
      <c r="O14" s="148">
        <f>O15+O41</f>
        <v>128749381.08920501</v>
      </c>
    </row>
    <row r="15" spans="1:15" s="136" customFormat="1" x14ac:dyDescent="0.2">
      <c r="A15" s="155"/>
      <c r="B15" s="162" t="s">
        <v>236</v>
      </c>
      <c r="C15" s="146"/>
      <c r="D15" s="149"/>
      <c r="E15" s="146"/>
      <c r="F15" s="149"/>
      <c r="G15" s="147"/>
      <c r="H15" s="147">
        <f t="shared" ref="H15:J15" si="0">SUM(H16:H40)</f>
        <v>169840328.81999999</v>
      </c>
      <c r="I15" s="147">
        <f t="shared" si="0"/>
        <v>34322500.482899994</v>
      </c>
      <c r="J15" s="147">
        <f t="shared" si="0"/>
        <v>135517828.33709994</v>
      </c>
      <c r="K15" s="147">
        <f>SUM(K16:K40)</f>
        <v>830000</v>
      </c>
      <c r="L15" s="147"/>
      <c r="M15" s="147">
        <f>SUM(M16:M40)</f>
        <v>13438474.767895</v>
      </c>
      <c r="N15" s="147">
        <f t="shared" ref="N15" si="1">SUM(N16:N40)</f>
        <v>47760975.250795014</v>
      </c>
      <c r="O15" s="147">
        <f>SUM(O16:O40)</f>
        <v>122909353.56920502</v>
      </c>
    </row>
    <row r="16" spans="1:15" x14ac:dyDescent="0.2">
      <c r="A16" s="151">
        <v>1</v>
      </c>
      <c r="B16" s="138" t="s">
        <v>237</v>
      </c>
      <c r="C16" s="139" t="s">
        <v>238</v>
      </c>
      <c r="D16" s="159" t="s">
        <v>226</v>
      </c>
      <c r="E16" s="139" t="s">
        <v>233</v>
      </c>
      <c r="F16" s="140">
        <v>1</v>
      </c>
      <c r="G16" s="140">
        <v>92882994.329999998</v>
      </c>
      <c r="H16" s="140">
        <f>F16*G16+9141000</f>
        <v>102023994.33</v>
      </c>
      <c r="I16" s="140">
        <v>9910461.6665000003</v>
      </c>
      <c r="J16" s="141">
        <f>H16-I16+K16</f>
        <v>92113532.663499996</v>
      </c>
      <c r="K16" s="140"/>
      <c r="L16" s="142">
        <v>0.05</v>
      </c>
      <c r="M16" s="143">
        <f>L16*J16</f>
        <v>4605676.6331749996</v>
      </c>
      <c r="N16" s="161">
        <f>I16+M16</f>
        <v>14516138.299674999</v>
      </c>
      <c r="O16" s="141">
        <f>H16-N16</f>
        <v>87507856.030324996</v>
      </c>
    </row>
    <row r="17" spans="1:15" x14ac:dyDescent="0.2">
      <c r="A17" s="151">
        <v>2</v>
      </c>
      <c r="B17" s="138" t="s">
        <v>239</v>
      </c>
      <c r="C17" s="139" t="s">
        <v>238</v>
      </c>
      <c r="D17" s="159" t="s">
        <v>226</v>
      </c>
      <c r="E17" s="139" t="s">
        <v>233</v>
      </c>
      <c r="F17" s="140">
        <v>2</v>
      </c>
      <c r="G17" s="140">
        <v>7748898.9999999991</v>
      </c>
      <c r="H17" s="140">
        <f t="shared" ref="H17:H38" si="2">F17*G17</f>
        <v>15497797.999999998</v>
      </c>
      <c r="I17" s="140">
        <v>5579207.2799999993</v>
      </c>
      <c r="J17" s="141">
        <f t="shared" ref="J17:J39" si="3">H17-I17</f>
        <v>9918590.7199999988</v>
      </c>
      <c r="K17" s="140"/>
      <c r="L17" s="142">
        <v>0.2</v>
      </c>
      <c r="M17" s="143">
        <f>L17*J17</f>
        <v>1983718.1439999999</v>
      </c>
      <c r="N17" s="161">
        <f t="shared" ref="N17:N39" si="4">I17+M17</f>
        <v>7562925.4239999987</v>
      </c>
      <c r="O17" s="141">
        <f>H17-N17</f>
        <v>7934872.5759999994</v>
      </c>
    </row>
    <row r="18" spans="1:15" x14ac:dyDescent="0.2">
      <c r="A18" s="151">
        <v>3</v>
      </c>
      <c r="B18" s="138" t="s">
        <v>240</v>
      </c>
      <c r="C18" s="139" t="s">
        <v>238</v>
      </c>
      <c r="D18" s="159" t="s">
        <v>226</v>
      </c>
      <c r="E18" s="139" t="s">
        <v>233</v>
      </c>
      <c r="F18" s="140">
        <v>1</v>
      </c>
      <c r="G18" s="140">
        <v>9491268</v>
      </c>
      <c r="H18" s="140">
        <f t="shared" si="2"/>
        <v>9491268</v>
      </c>
      <c r="I18" s="140">
        <v>3416856.4800000004</v>
      </c>
      <c r="J18" s="141">
        <f t="shared" si="3"/>
        <v>6074411.5199999996</v>
      </c>
      <c r="K18" s="140"/>
      <c r="L18" s="142">
        <v>0.2</v>
      </c>
      <c r="M18" s="143">
        <f t="shared" ref="M18:M39" si="5">L18*J18</f>
        <v>1214882.304</v>
      </c>
      <c r="N18" s="161">
        <f t="shared" si="4"/>
        <v>4631738.784</v>
      </c>
      <c r="O18" s="141">
        <f t="shared" ref="O18:O39" si="6">H18-N18</f>
        <v>4859529.216</v>
      </c>
    </row>
    <row r="19" spans="1:15" x14ac:dyDescent="0.2">
      <c r="A19" s="151">
        <v>4</v>
      </c>
      <c r="B19" s="138" t="s">
        <v>241</v>
      </c>
      <c r="C19" s="139" t="s">
        <v>238</v>
      </c>
      <c r="D19" s="159" t="s">
        <v>226</v>
      </c>
      <c r="E19" s="139" t="s">
        <v>233</v>
      </c>
      <c r="F19" s="140">
        <v>1</v>
      </c>
      <c r="G19" s="140">
        <v>6304950</v>
      </c>
      <c r="H19" s="140">
        <f t="shared" si="2"/>
        <v>6304950</v>
      </c>
      <c r="I19" s="140">
        <v>2269782</v>
      </c>
      <c r="J19" s="141">
        <f t="shared" si="3"/>
        <v>4035168</v>
      </c>
      <c r="K19" s="140"/>
      <c r="L19" s="142">
        <v>0.2</v>
      </c>
      <c r="M19" s="143">
        <f t="shared" si="5"/>
        <v>807033.60000000009</v>
      </c>
      <c r="N19" s="161">
        <f t="shared" si="4"/>
        <v>3076815.6</v>
      </c>
      <c r="O19" s="141">
        <f t="shared" si="6"/>
        <v>3228134.4</v>
      </c>
    </row>
    <row r="20" spans="1:15" x14ac:dyDescent="0.2">
      <c r="A20" s="151">
        <v>5</v>
      </c>
      <c r="B20" s="138" t="s">
        <v>242</v>
      </c>
      <c r="C20" s="139" t="s">
        <v>238</v>
      </c>
      <c r="D20" s="159" t="s">
        <v>226</v>
      </c>
      <c r="E20" s="139" t="s">
        <v>233</v>
      </c>
      <c r="F20" s="140">
        <v>1</v>
      </c>
      <c r="G20" s="140">
        <v>5268136.0000000019</v>
      </c>
      <c r="H20" s="140">
        <f t="shared" si="2"/>
        <v>5268136.0000000019</v>
      </c>
      <c r="I20" s="140">
        <v>1896528.9600000009</v>
      </c>
      <c r="J20" s="141">
        <f t="shared" si="3"/>
        <v>3371607.040000001</v>
      </c>
      <c r="K20" s="140"/>
      <c r="L20" s="142">
        <v>0.2</v>
      </c>
      <c r="M20" s="143">
        <f t="shared" si="5"/>
        <v>674321.40800000029</v>
      </c>
      <c r="N20" s="161">
        <f t="shared" si="4"/>
        <v>2570850.3680000012</v>
      </c>
      <c r="O20" s="141">
        <f t="shared" si="6"/>
        <v>2697285.6320000007</v>
      </c>
    </row>
    <row r="21" spans="1:15" x14ac:dyDescent="0.2">
      <c r="A21" s="151">
        <v>6</v>
      </c>
      <c r="B21" s="138" t="s">
        <v>243</v>
      </c>
      <c r="C21" s="139" t="s">
        <v>238</v>
      </c>
      <c r="D21" s="159" t="s">
        <v>226</v>
      </c>
      <c r="E21" s="139" t="s">
        <v>233</v>
      </c>
      <c r="F21" s="140">
        <v>1</v>
      </c>
      <c r="G21" s="140">
        <v>4978248.41</v>
      </c>
      <c r="H21" s="140">
        <f t="shared" si="2"/>
        <v>4978248.41</v>
      </c>
      <c r="I21" s="140">
        <v>1792169.4276000001</v>
      </c>
      <c r="J21" s="141">
        <f t="shared" si="3"/>
        <v>3186078.9824000001</v>
      </c>
      <c r="K21" s="140"/>
      <c r="L21" s="142">
        <v>0.2</v>
      </c>
      <c r="M21" s="143">
        <f t="shared" si="5"/>
        <v>637215.79648000002</v>
      </c>
      <c r="N21" s="161">
        <f t="shared" si="4"/>
        <v>2429385.2240800001</v>
      </c>
      <c r="O21" s="141">
        <f t="shared" si="6"/>
        <v>2548863.1859200001</v>
      </c>
    </row>
    <row r="22" spans="1:15" x14ac:dyDescent="0.2">
      <c r="A22" s="151">
        <v>7</v>
      </c>
      <c r="B22" s="138" t="s">
        <v>244</v>
      </c>
      <c r="C22" s="139" t="s">
        <v>238</v>
      </c>
      <c r="D22" s="159" t="s">
        <v>226</v>
      </c>
      <c r="E22" s="139" t="s">
        <v>233</v>
      </c>
      <c r="F22" s="140">
        <v>2</v>
      </c>
      <c r="G22" s="140">
        <v>2380000</v>
      </c>
      <c r="H22" s="140">
        <f t="shared" si="2"/>
        <v>4760000</v>
      </c>
      <c r="I22" s="140">
        <v>1713600</v>
      </c>
      <c r="J22" s="141">
        <f t="shared" si="3"/>
        <v>3046400</v>
      </c>
      <c r="K22" s="140"/>
      <c r="L22" s="142">
        <v>0.2</v>
      </c>
      <c r="M22" s="143">
        <f t="shared" si="5"/>
        <v>609280</v>
      </c>
      <c r="N22" s="161">
        <f t="shared" si="4"/>
        <v>2322880</v>
      </c>
      <c r="O22" s="141">
        <f t="shared" si="6"/>
        <v>2437120</v>
      </c>
    </row>
    <row r="23" spans="1:15" x14ac:dyDescent="0.2">
      <c r="A23" s="151">
        <v>8</v>
      </c>
      <c r="B23" s="138" t="s">
        <v>245</v>
      </c>
      <c r="C23" s="139" t="s">
        <v>238</v>
      </c>
      <c r="D23" s="159" t="s">
        <v>226</v>
      </c>
      <c r="E23" s="139" t="s">
        <v>233</v>
      </c>
      <c r="F23" s="140">
        <v>1</v>
      </c>
      <c r="G23" s="140">
        <v>4245333</v>
      </c>
      <c r="H23" s="140">
        <f t="shared" si="2"/>
        <v>4245333</v>
      </c>
      <c r="I23" s="140">
        <v>1528319.8800000001</v>
      </c>
      <c r="J23" s="141">
        <f t="shared" si="3"/>
        <v>2717013.12</v>
      </c>
      <c r="K23" s="140"/>
      <c r="L23" s="142">
        <v>0.2</v>
      </c>
      <c r="M23" s="143">
        <f t="shared" si="5"/>
        <v>543402.62400000007</v>
      </c>
      <c r="N23" s="161">
        <f t="shared" si="4"/>
        <v>2071722.5040000002</v>
      </c>
      <c r="O23" s="141">
        <f t="shared" si="6"/>
        <v>2173610.4959999998</v>
      </c>
    </row>
    <row r="24" spans="1:15" x14ac:dyDescent="0.2">
      <c r="A24" s="151">
        <v>9</v>
      </c>
      <c r="B24" s="138" t="s">
        <v>246</v>
      </c>
      <c r="C24" s="139" t="s">
        <v>238</v>
      </c>
      <c r="D24" s="159" t="s">
        <v>226</v>
      </c>
      <c r="E24" s="139" t="s">
        <v>233</v>
      </c>
      <c r="F24" s="140">
        <v>2</v>
      </c>
      <c r="G24" s="140">
        <v>1681320</v>
      </c>
      <c r="H24" s="140">
        <f t="shared" si="2"/>
        <v>3362640</v>
      </c>
      <c r="I24" s="140">
        <v>1210550.3999999999</v>
      </c>
      <c r="J24" s="141">
        <f t="shared" si="3"/>
        <v>2152089.6000000001</v>
      </c>
      <c r="K24" s="140"/>
      <c r="L24" s="142">
        <v>0.2</v>
      </c>
      <c r="M24" s="143">
        <f t="shared" si="5"/>
        <v>430417.92000000004</v>
      </c>
      <c r="N24" s="161">
        <f t="shared" si="4"/>
        <v>1640968.3199999998</v>
      </c>
      <c r="O24" s="141">
        <f t="shared" si="6"/>
        <v>1721671.6800000002</v>
      </c>
    </row>
    <row r="25" spans="1:15" x14ac:dyDescent="0.2">
      <c r="A25" s="151">
        <v>10</v>
      </c>
      <c r="B25" s="138" t="s">
        <v>247</v>
      </c>
      <c r="C25" s="139" t="s">
        <v>238</v>
      </c>
      <c r="D25" s="159" t="s">
        <v>226</v>
      </c>
      <c r="E25" s="139" t="s">
        <v>233</v>
      </c>
      <c r="F25" s="140">
        <v>1</v>
      </c>
      <c r="G25" s="140">
        <v>3174817</v>
      </c>
      <c r="H25" s="140">
        <f t="shared" si="2"/>
        <v>3174817</v>
      </c>
      <c r="I25" s="140">
        <v>1142934.1200000001</v>
      </c>
      <c r="J25" s="141">
        <f t="shared" si="3"/>
        <v>2031882.88</v>
      </c>
      <c r="K25" s="140"/>
      <c r="L25" s="142">
        <v>0.2</v>
      </c>
      <c r="M25" s="143">
        <f t="shared" si="5"/>
        <v>406376.576</v>
      </c>
      <c r="N25" s="161">
        <f t="shared" si="4"/>
        <v>1549310.696</v>
      </c>
      <c r="O25" s="141">
        <f t="shared" si="6"/>
        <v>1625506.304</v>
      </c>
    </row>
    <row r="26" spans="1:15" x14ac:dyDescent="0.2">
      <c r="A26" s="151">
        <v>11</v>
      </c>
      <c r="B26" s="138" t="s">
        <v>248</v>
      </c>
      <c r="C26" s="139" t="s">
        <v>238</v>
      </c>
      <c r="D26" s="159" t="s">
        <v>226</v>
      </c>
      <c r="E26" s="139" t="s">
        <v>249</v>
      </c>
      <c r="F26" s="140">
        <v>1</v>
      </c>
      <c r="G26" s="140">
        <v>2444136.75</v>
      </c>
      <c r="H26" s="140">
        <f t="shared" si="2"/>
        <v>2444136.75</v>
      </c>
      <c r="I26" s="140">
        <v>879889.23</v>
      </c>
      <c r="J26" s="141">
        <f t="shared" si="3"/>
        <v>1564247.52</v>
      </c>
      <c r="K26" s="140"/>
      <c r="L26" s="142">
        <v>0.2</v>
      </c>
      <c r="M26" s="143">
        <f t="shared" si="5"/>
        <v>312849.50400000002</v>
      </c>
      <c r="N26" s="161">
        <f t="shared" si="4"/>
        <v>1192738.7339999999</v>
      </c>
      <c r="O26" s="141">
        <f t="shared" si="6"/>
        <v>1251398.0160000001</v>
      </c>
    </row>
    <row r="27" spans="1:15" x14ac:dyDescent="0.2">
      <c r="A27" s="151">
        <v>12</v>
      </c>
      <c r="B27" s="163" t="s">
        <v>250</v>
      </c>
      <c r="C27" s="139" t="s">
        <v>238</v>
      </c>
      <c r="D27" s="159" t="s">
        <v>226</v>
      </c>
      <c r="E27" s="164" t="s">
        <v>233</v>
      </c>
      <c r="F27" s="165">
        <v>1</v>
      </c>
      <c r="G27" s="165">
        <v>2101650</v>
      </c>
      <c r="H27" s="140">
        <f t="shared" si="2"/>
        <v>2101650</v>
      </c>
      <c r="I27" s="140">
        <v>756594</v>
      </c>
      <c r="J27" s="141">
        <f t="shared" si="3"/>
        <v>1345056</v>
      </c>
      <c r="K27" s="140"/>
      <c r="L27" s="142">
        <v>0.2</v>
      </c>
      <c r="M27" s="143">
        <f t="shared" si="5"/>
        <v>269011.20000000001</v>
      </c>
      <c r="N27" s="161">
        <f t="shared" si="4"/>
        <v>1025605.2</v>
      </c>
      <c r="O27" s="141">
        <f t="shared" si="6"/>
        <v>1076044.8</v>
      </c>
    </row>
    <row r="28" spans="1:15" x14ac:dyDescent="0.2">
      <c r="A28" s="151">
        <v>13</v>
      </c>
      <c r="B28" s="163" t="s">
        <v>251</v>
      </c>
      <c r="C28" s="139" t="s">
        <v>238</v>
      </c>
      <c r="D28" s="159" t="s">
        <v>226</v>
      </c>
      <c r="E28" s="164" t="s">
        <v>233</v>
      </c>
      <c r="F28" s="165">
        <v>1</v>
      </c>
      <c r="G28" s="165">
        <v>1287470.79</v>
      </c>
      <c r="H28" s="140">
        <f t="shared" si="2"/>
        <v>1287470.79</v>
      </c>
      <c r="I28" s="140">
        <v>463489.48440000007</v>
      </c>
      <c r="J28" s="141">
        <f t="shared" si="3"/>
        <v>823981.30559999996</v>
      </c>
      <c r="K28" s="140"/>
      <c r="L28" s="142">
        <v>0.2</v>
      </c>
      <c r="M28" s="143">
        <f t="shared" si="5"/>
        <v>164796.26112000001</v>
      </c>
      <c r="N28" s="161">
        <f t="shared" si="4"/>
        <v>628285.74552000011</v>
      </c>
      <c r="O28" s="141">
        <f t="shared" si="6"/>
        <v>659185.04447999992</v>
      </c>
    </row>
    <row r="29" spans="1:15" x14ac:dyDescent="0.2">
      <c r="A29" s="151">
        <v>14</v>
      </c>
      <c r="B29" s="163" t="s">
        <v>252</v>
      </c>
      <c r="C29" s="139" t="s">
        <v>238</v>
      </c>
      <c r="D29" s="159" t="s">
        <v>226</v>
      </c>
      <c r="E29" s="164" t="s">
        <v>233</v>
      </c>
      <c r="F29" s="165">
        <v>1</v>
      </c>
      <c r="G29" s="165">
        <v>1031209.6</v>
      </c>
      <c r="H29" s="140">
        <f t="shared" si="2"/>
        <v>1031209.6</v>
      </c>
      <c r="I29" s="140">
        <v>371235.45600000001</v>
      </c>
      <c r="J29" s="141">
        <f t="shared" si="3"/>
        <v>659974.14399999997</v>
      </c>
      <c r="K29" s="140"/>
      <c r="L29" s="142">
        <v>0.2</v>
      </c>
      <c r="M29" s="143">
        <f t="shared" si="5"/>
        <v>131994.82879999999</v>
      </c>
      <c r="N29" s="161">
        <f t="shared" si="4"/>
        <v>503230.28480000002</v>
      </c>
      <c r="O29" s="141">
        <f t="shared" si="6"/>
        <v>527979.31519999995</v>
      </c>
    </row>
    <row r="30" spans="1:15" x14ac:dyDescent="0.2">
      <c r="A30" s="151">
        <v>15</v>
      </c>
      <c r="B30" s="163" t="s">
        <v>253</v>
      </c>
      <c r="C30" s="139" t="s">
        <v>238</v>
      </c>
      <c r="D30" s="159" t="s">
        <v>226</v>
      </c>
      <c r="E30" s="164" t="s">
        <v>233</v>
      </c>
      <c r="F30" s="165">
        <v>1</v>
      </c>
      <c r="G30" s="165">
        <v>798627</v>
      </c>
      <c r="H30" s="140">
        <f t="shared" si="2"/>
        <v>798627</v>
      </c>
      <c r="I30" s="140">
        <v>287505.72000000003</v>
      </c>
      <c r="J30" s="141">
        <f t="shared" si="3"/>
        <v>511121.27999999997</v>
      </c>
      <c r="K30" s="140"/>
      <c r="L30" s="142">
        <v>0.2</v>
      </c>
      <c r="M30" s="143">
        <f t="shared" si="5"/>
        <v>102224.25599999999</v>
      </c>
      <c r="N30" s="161">
        <f t="shared" si="4"/>
        <v>389729.97600000002</v>
      </c>
      <c r="O30" s="141">
        <f t="shared" si="6"/>
        <v>408897.02399999998</v>
      </c>
    </row>
    <row r="31" spans="1:15" x14ac:dyDescent="0.2">
      <c r="A31" s="151">
        <v>16</v>
      </c>
      <c r="B31" s="163" t="s">
        <v>254</v>
      </c>
      <c r="C31" s="139" t="s">
        <v>238</v>
      </c>
      <c r="D31" s="159" t="s">
        <v>226</v>
      </c>
      <c r="E31" s="164" t="s">
        <v>233</v>
      </c>
      <c r="F31" s="165">
        <v>1</v>
      </c>
      <c r="G31" s="165">
        <v>658517.00000000023</v>
      </c>
      <c r="H31" s="140">
        <f t="shared" si="2"/>
        <v>658517.00000000023</v>
      </c>
      <c r="I31" s="140">
        <v>237066.12000000011</v>
      </c>
      <c r="J31" s="141">
        <f t="shared" si="3"/>
        <v>421450.88000000012</v>
      </c>
      <c r="K31" s="140"/>
      <c r="L31" s="142">
        <v>0.2</v>
      </c>
      <c r="M31" s="143">
        <f t="shared" si="5"/>
        <v>84290.176000000036</v>
      </c>
      <c r="N31" s="161">
        <f t="shared" si="4"/>
        <v>321356.29600000015</v>
      </c>
      <c r="O31" s="141">
        <f t="shared" si="6"/>
        <v>337160.70400000009</v>
      </c>
    </row>
    <row r="32" spans="1:15" x14ac:dyDescent="0.2">
      <c r="A32" s="151">
        <v>17</v>
      </c>
      <c r="B32" s="163" t="s">
        <v>255</v>
      </c>
      <c r="C32" s="139" t="s">
        <v>238</v>
      </c>
      <c r="D32" s="159" t="s">
        <v>226</v>
      </c>
      <c r="E32" s="164" t="s">
        <v>233</v>
      </c>
      <c r="F32" s="165">
        <v>1</v>
      </c>
      <c r="G32" s="165">
        <v>588462</v>
      </c>
      <c r="H32" s="140">
        <f t="shared" si="2"/>
        <v>588462</v>
      </c>
      <c r="I32" s="140">
        <v>211846.32</v>
      </c>
      <c r="J32" s="141">
        <f t="shared" si="3"/>
        <v>376615.67999999999</v>
      </c>
      <c r="K32" s="140"/>
      <c r="L32" s="142">
        <v>0.2</v>
      </c>
      <c r="M32" s="143">
        <f t="shared" si="5"/>
        <v>75323.135999999999</v>
      </c>
      <c r="N32" s="161">
        <f t="shared" si="4"/>
        <v>287169.45600000001</v>
      </c>
      <c r="O32" s="141">
        <f t="shared" si="6"/>
        <v>301292.54399999999</v>
      </c>
    </row>
    <row r="33" spans="1:15" x14ac:dyDescent="0.2">
      <c r="A33" s="151">
        <v>18</v>
      </c>
      <c r="B33" s="163" t="s">
        <v>256</v>
      </c>
      <c r="C33" s="139" t="s">
        <v>238</v>
      </c>
      <c r="D33" s="159" t="s">
        <v>226</v>
      </c>
      <c r="E33" s="164" t="s">
        <v>233</v>
      </c>
      <c r="F33" s="165">
        <v>7</v>
      </c>
      <c r="G33" s="165">
        <v>78618.539999999994</v>
      </c>
      <c r="H33" s="140">
        <f t="shared" si="2"/>
        <v>550329.77999999991</v>
      </c>
      <c r="I33" s="140">
        <v>198118.72079999998</v>
      </c>
      <c r="J33" s="141">
        <f t="shared" si="3"/>
        <v>352211.0591999999</v>
      </c>
      <c r="K33" s="140"/>
      <c r="L33" s="142">
        <v>0.2</v>
      </c>
      <c r="M33" s="143">
        <f t="shared" si="5"/>
        <v>70442.211839999989</v>
      </c>
      <c r="N33" s="161">
        <f t="shared" si="4"/>
        <v>268560.93263999996</v>
      </c>
      <c r="O33" s="141">
        <f t="shared" si="6"/>
        <v>281768.84735999996</v>
      </c>
    </row>
    <row r="34" spans="1:15" x14ac:dyDescent="0.2">
      <c r="A34" s="151">
        <v>19</v>
      </c>
      <c r="B34" s="163" t="s">
        <v>257</v>
      </c>
      <c r="C34" s="139" t="s">
        <v>238</v>
      </c>
      <c r="D34" s="159" t="s">
        <v>226</v>
      </c>
      <c r="E34" s="164" t="s">
        <v>233</v>
      </c>
      <c r="F34" s="165">
        <v>1</v>
      </c>
      <c r="G34" s="165">
        <v>493187.2</v>
      </c>
      <c r="H34" s="140">
        <f t="shared" si="2"/>
        <v>493187.2</v>
      </c>
      <c r="I34" s="140">
        <v>177547.39199999999</v>
      </c>
      <c r="J34" s="141">
        <f t="shared" si="3"/>
        <v>315639.80800000002</v>
      </c>
      <c r="K34" s="140"/>
      <c r="L34" s="142">
        <v>0.2</v>
      </c>
      <c r="M34" s="143">
        <f t="shared" si="5"/>
        <v>63127.96160000001</v>
      </c>
      <c r="N34" s="161">
        <f t="shared" si="4"/>
        <v>240675.3536</v>
      </c>
      <c r="O34" s="141">
        <f t="shared" si="6"/>
        <v>252511.84640000001</v>
      </c>
    </row>
    <row r="35" spans="1:15" x14ac:dyDescent="0.2">
      <c r="A35" s="151">
        <v>20</v>
      </c>
      <c r="B35" s="163" t="s">
        <v>258</v>
      </c>
      <c r="C35" s="139" t="s">
        <v>238</v>
      </c>
      <c r="D35" s="159" t="s">
        <v>226</v>
      </c>
      <c r="E35" s="164" t="s">
        <v>233</v>
      </c>
      <c r="F35" s="165">
        <v>1</v>
      </c>
      <c r="G35" s="165">
        <v>350275</v>
      </c>
      <c r="H35" s="140">
        <f t="shared" si="2"/>
        <v>350275</v>
      </c>
      <c r="I35" s="140">
        <v>126099</v>
      </c>
      <c r="J35" s="141">
        <f t="shared" si="3"/>
        <v>224176</v>
      </c>
      <c r="K35" s="140"/>
      <c r="L35" s="142">
        <v>0.2</v>
      </c>
      <c r="M35" s="143">
        <f t="shared" si="5"/>
        <v>44835.200000000004</v>
      </c>
      <c r="N35" s="161">
        <f t="shared" si="4"/>
        <v>170934.2</v>
      </c>
      <c r="O35" s="141">
        <f t="shared" si="6"/>
        <v>179340.79999999999</v>
      </c>
    </row>
    <row r="36" spans="1:15" x14ac:dyDescent="0.2">
      <c r="A36" s="151">
        <v>21</v>
      </c>
      <c r="B36" s="163" t="s">
        <v>259</v>
      </c>
      <c r="C36" s="139" t="s">
        <v>238</v>
      </c>
      <c r="D36" s="159" t="s">
        <v>226</v>
      </c>
      <c r="E36" s="164" t="s">
        <v>233</v>
      </c>
      <c r="F36" s="165">
        <v>1</v>
      </c>
      <c r="G36" s="165">
        <v>252198</v>
      </c>
      <c r="H36" s="140">
        <f t="shared" si="2"/>
        <v>252198</v>
      </c>
      <c r="I36" s="140">
        <v>90791.28</v>
      </c>
      <c r="J36" s="141">
        <f t="shared" si="3"/>
        <v>161406.72</v>
      </c>
      <c r="K36" s="140"/>
      <c r="L36" s="142">
        <v>0.2</v>
      </c>
      <c r="M36" s="143">
        <f t="shared" si="5"/>
        <v>32281.344000000001</v>
      </c>
      <c r="N36" s="161">
        <f t="shared" si="4"/>
        <v>123072.624</v>
      </c>
      <c r="O36" s="141">
        <f t="shared" si="6"/>
        <v>129125.376</v>
      </c>
    </row>
    <row r="37" spans="1:15" x14ac:dyDescent="0.2">
      <c r="A37" s="151">
        <v>22</v>
      </c>
      <c r="B37" s="163" t="s">
        <v>260</v>
      </c>
      <c r="C37" s="139" t="s">
        <v>238</v>
      </c>
      <c r="D37" s="159" t="s">
        <v>226</v>
      </c>
      <c r="E37" s="164" t="s">
        <v>233</v>
      </c>
      <c r="F37" s="165">
        <v>1</v>
      </c>
      <c r="G37" s="165">
        <v>98077</v>
      </c>
      <c r="H37" s="140">
        <f t="shared" si="2"/>
        <v>98077</v>
      </c>
      <c r="I37" s="140">
        <v>35307.72</v>
      </c>
      <c r="J37" s="141">
        <f t="shared" si="3"/>
        <v>62769.279999999999</v>
      </c>
      <c r="K37" s="140"/>
      <c r="L37" s="142">
        <v>0.2</v>
      </c>
      <c r="M37" s="143">
        <f t="shared" si="5"/>
        <v>12553.856</v>
      </c>
      <c r="N37" s="161">
        <f t="shared" si="4"/>
        <v>47861.576000000001</v>
      </c>
      <c r="O37" s="141">
        <f t="shared" si="6"/>
        <v>50215.423999999999</v>
      </c>
    </row>
    <row r="38" spans="1:15" x14ac:dyDescent="0.2">
      <c r="A38" s="151">
        <v>23</v>
      </c>
      <c r="B38" s="163" t="s">
        <v>261</v>
      </c>
      <c r="C38" s="139" t="s">
        <v>238</v>
      </c>
      <c r="D38" s="159" t="s">
        <v>226</v>
      </c>
      <c r="E38" s="164" t="s">
        <v>233</v>
      </c>
      <c r="F38" s="165">
        <v>1</v>
      </c>
      <c r="G38" s="165">
        <v>44003.96</v>
      </c>
      <c r="H38" s="140">
        <f t="shared" si="2"/>
        <v>44003.96</v>
      </c>
      <c r="I38" s="140">
        <v>15841.425599999999</v>
      </c>
      <c r="J38" s="141">
        <f t="shared" si="3"/>
        <v>28162.5344</v>
      </c>
      <c r="K38" s="140"/>
      <c r="L38" s="142">
        <v>0.2</v>
      </c>
      <c r="M38" s="143">
        <f t="shared" si="5"/>
        <v>5632.5068800000008</v>
      </c>
      <c r="N38" s="161">
        <f t="shared" si="4"/>
        <v>21473.932479999999</v>
      </c>
      <c r="O38" s="141">
        <f t="shared" si="6"/>
        <v>22530.02752</v>
      </c>
    </row>
    <row r="39" spans="1:15" x14ac:dyDescent="0.2">
      <c r="A39" s="151">
        <v>24</v>
      </c>
      <c r="B39" s="163" t="s">
        <v>262</v>
      </c>
      <c r="C39" s="139">
        <v>213</v>
      </c>
      <c r="D39" s="159" t="s">
        <v>263</v>
      </c>
      <c r="E39" s="164" t="s">
        <v>233</v>
      </c>
      <c r="F39" s="166">
        <v>1</v>
      </c>
      <c r="G39" s="167"/>
      <c r="H39" s="140">
        <v>35000</v>
      </c>
      <c r="I39" s="143">
        <v>10758.400000000001</v>
      </c>
      <c r="J39" s="141">
        <f t="shared" si="3"/>
        <v>24241.599999999999</v>
      </c>
      <c r="K39" s="140"/>
      <c r="L39" s="142">
        <v>0.2</v>
      </c>
      <c r="M39" s="143">
        <f t="shared" si="5"/>
        <v>4848.32</v>
      </c>
      <c r="N39" s="161">
        <f t="shared" si="4"/>
        <v>15606.720000000001</v>
      </c>
      <c r="O39" s="141">
        <f t="shared" si="6"/>
        <v>19393.28</v>
      </c>
    </row>
    <row r="40" spans="1:15" x14ac:dyDescent="0.2">
      <c r="A40" s="151"/>
      <c r="B40" s="163" t="s">
        <v>264</v>
      </c>
      <c r="C40" s="139">
        <v>213</v>
      </c>
      <c r="D40" s="159" t="s">
        <v>265</v>
      </c>
      <c r="E40" s="164" t="s">
        <v>233</v>
      </c>
      <c r="F40" s="166">
        <v>1</v>
      </c>
      <c r="G40" s="167"/>
      <c r="H40" s="140"/>
      <c r="I40" s="143"/>
      <c r="J40" s="161"/>
      <c r="K40" s="140">
        <v>830000</v>
      </c>
      <c r="L40" s="142">
        <v>0.2</v>
      </c>
      <c r="M40" s="143">
        <v>151939</v>
      </c>
      <c r="N40" s="161">
        <v>151939</v>
      </c>
      <c r="O40" s="141">
        <f>K40-N40</f>
        <v>678061</v>
      </c>
    </row>
    <row r="41" spans="1:15" s="136" customFormat="1" x14ac:dyDescent="0.2">
      <c r="A41" s="155"/>
      <c r="B41" s="149" t="s">
        <v>266</v>
      </c>
      <c r="C41" s="146"/>
      <c r="D41" s="149"/>
      <c r="E41" s="146"/>
      <c r="F41" s="149"/>
      <c r="G41" s="147">
        <f>SUM(G42:G44)</f>
        <v>0</v>
      </c>
      <c r="H41" s="147">
        <f>SUM(H42:H44)</f>
        <v>10800000</v>
      </c>
      <c r="I41" s="147">
        <f>SUM(I42:I44)</f>
        <v>3499965.6</v>
      </c>
      <c r="J41" s="147">
        <f>SUM(J42:J44)</f>
        <v>7300034.4000000004</v>
      </c>
      <c r="K41" s="147">
        <f>SUM(K42:K44)</f>
        <v>0</v>
      </c>
      <c r="L41" s="147"/>
      <c r="M41" s="147">
        <f>SUM(M42:M44)</f>
        <v>1460006.8800000001</v>
      </c>
      <c r="N41" s="147">
        <f>SUM(N42:N44)</f>
        <v>4959972.4800000004</v>
      </c>
      <c r="O41" s="147">
        <f>SUM(O42:O44)</f>
        <v>5840027.5199999996</v>
      </c>
    </row>
    <row r="42" spans="1:15" x14ac:dyDescent="0.2">
      <c r="A42" s="151">
        <v>1</v>
      </c>
      <c r="B42" s="168" t="s">
        <v>267</v>
      </c>
      <c r="C42" s="139">
        <v>215</v>
      </c>
      <c r="D42" s="138" t="s">
        <v>268</v>
      </c>
      <c r="E42" s="139" t="s">
        <v>233</v>
      </c>
      <c r="F42" s="138">
        <v>1</v>
      </c>
      <c r="G42" s="167"/>
      <c r="H42" s="140">
        <v>2800000</v>
      </c>
      <c r="I42" s="140">
        <v>935582.4</v>
      </c>
      <c r="J42" s="141">
        <f>H42+K42-I42</f>
        <v>1864417.6</v>
      </c>
      <c r="K42" s="140"/>
      <c r="L42" s="142">
        <v>0.2</v>
      </c>
      <c r="M42" s="143">
        <f>J42*L42</f>
        <v>372883.52</v>
      </c>
      <c r="N42" s="161">
        <f>I42+M42</f>
        <v>1308465.92</v>
      </c>
      <c r="O42" s="141">
        <f>H42-N42</f>
        <v>1491534.08</v>
      </c>
    </row>
    <row r="43" spans="1:15" x14ac:dyDescent="0.2">
      <c r="A43" s="151">
        <v>2</v>
      </c>
      <c r="B43" s="168" t="s">
        <v>269</v>
      </c>
      <c r="C43" s="139">
        <v>215</v>
      </c>
      <c r="D43" s="138" t="s">
        <v>270</v>
      </c>
      <c r="E43" s="139" t="s">
        <v>233</v>
      </c>
      <c r="F43" s="138">
        <v>1</v>
      </c>
      <c r="G43" s="167"/>
      <c r="H43" s="140">
        <v>5000000</v>
      </c>
      <c r="I43" s="140">
        <v>1602739.2000000002</v>
      </c>
      <c r="J43" s="141">
        <f>H43+K43-I43</f>
        <v>3397260.8</v>
      </c>
      <c r="K43" s="140"/>
      <c r="L43" s="142">
        <v>0.2</v>
      </c>
      <c r="M43" s="143">
        <f>J43*L43</f>
        <v>679452.16000000003</v>
      </c>
      <c r="N43" s="161">
        <f t="shared" ref="N43:N44" si="7">I43+M43</f>
        <v>2282191.3600000003</v>
      </c>
      <c r="O43" s="141">
        <f>H43-N43</f>
        <v>2717808.6399999997</v>
      </c>
    </row>
    <row r="44" spans="1:15" x14ac:dyDescent="0.2">
      <c r="A44" s="151">
        <v>3</v>
      </c>
      <c r="B44" s="168" t="s">
        <v>271</v>
      </c>
      <c r="C44" s="139">
        <v>215</v>
      </c>
      <c r="D44" s="138" t="s">
        <v>270</v>
      </c>
      <c r="E44" s="139" t="s">
        <v>233</v>
      </c>
      <c r="F44" s="138">
        <v>1</v>
      </c>
      <c r="G44" s="167"/>
      <c r="H44" s="140">
        <v>3000000</v>
      </c>
      <c r="I44" s="140">
        <v>961644</v>
      </c>
      <c r="J44" s="141">
        <f>H44+K44-I44</f>
        <v>2038356</v>
      </c>
      <c r="K44" s="140"/>
      <c r="L44" s="142">
        <v>0.2</v>
      </c>
      <c r="M44" s="143">
        <f>J44*L44</f>
        <v>407671.2</v>
      </c>
      <c r="N44" s="161">
        <f t="shared" si="7"/>
        <v>1369315.2</v>
      </c>
      <c r="O44" s="141">
        <f>H44-N44</f>
        <v>1630684.8</v>
      </c>
    </row>
    <row r="45" spans="1:15" s="136" customFormat="1" x14ac:dyDescent="0.2">
      <c r="A45" s="155"/>
      <c r="B45" s="149" t="s">
        <v>272</v>
      </c>
      <c r="C45" s="146"/>
      <c r="D45" s="149"/>
      <c r="E45" s="146"/>
      <c r="F45" s="149"/>
      <c r="G45" s="149"/>
      <c r="H45" s="147">
        <f>SUM(H46:H57)</f>
        <v>525755</v>
      </c>
      <c r="I45" s="147">
        <f>SUM(I46:I57)</f>
        <v>93475.8125</v>
      </c>
      <c r="J45" s="147">
        <f>SUM(J46:J57)</f>
        <v>432279.1875</v>
      </c>
      <c r="K45" s="147">
        <f>SUM(K46:K57)</f>
        <v>560962</v>
      </c>
      <c r="L45" s="147"/>
      <c r="M45" s="147">
        <f>SUM(M46:M57)</f>
        <v>144618.796875</v>
      </c>
      <c r="N45" s="147">
        <f>SUM(N46:N57)</f>
        <v>238094.609375</v>
      </c>
      <c r="O45" s="147">
        <f>SUM(O46:O57)</f>
        <v>848622.390625</v>
      </c>
    </row>
    <row r="46" spans="1:15" x14ac:dyDescent="0.2">
      <c r="A46" s="151">
        <v>1</v>
      </c>
      <c r="B46" s="158" t="s">
        <v>273</v>
      </c>
      <c r="C46" s="139">
        <v>2182</v>
      </c>
      <c r="D46" s="159" t="s">
        <v>226</v>
      </c>
      <c r="E46" s="169" t="s">
        <v>249</v>
      </c>
      <c r="F46" s="138">
        <v>1</v>
      </c>
      <c r="G46" s="138">
        <v>77839</v>
      </c>
      <c r="H46" s="140">
        <f>F46*G46</f>
        <v>77839</v>
      </c>
      <c r="I46" s="140">
        <v>34054.5625</v>
      </c>
      <c r="J46" s="141">
        <f>H46-I46</f>
        <v>43784.4375</v>
      </c>
      <c r="K46" s="140"/>
      <c r="L46" s="142">
        <v>0.25</v>
      </c>
      <c r="M46" s="143">
        <f>J46*L46</f>
        <v>10946.109375</v>
      </c>
      <c r="N46" s="161">
        <f>I46+M46</f>
        <v>45000.671875</v>
      </c>
      <c r="O46" s="141">
        <f>H46+K46-N46</f>
        <v>32838.328125</v>
      </c>
    </row>
    <row r="47" spans="1:15" x14ac:dyDescent="0.2">
      <c r="A47" s="170">
        <v>2</v>
      </c>
      <c r="B47" s="158" t="s">
        <v>274</v>
      </c>
      <c r="C47" s="171">
        <v>2182</v>
      </c>
      <c r="D47" s="172">
        <v>41759</v>
      </c>
      <c r="E47" s="169" t="s">
        <v>233</v>
      </c>
      <c r="F47" s="173">
        <v>1</v>
      </c>
      <c r="G47" s="173"/>
      <c r="H47" s="174">
        <v>46550</v>
      </c>
      <c r="I47" s="175">
        <v>17495.75</v>
      </c>
      <c r="J47" s="141">
        <f t="shared" ref="J47:J52" si="8">H47-I47</f>
        <v>29054.25</v>
      </c>
      <c r="K47" s="174"/>
      <c r="L47" s="142">
        <v>0.25</v>
      </c>
      <c r="M47" s="143">
        <f t="shared" ref="M47:M52" si="9">J47*L47</f>
        <v>7263.5625</v>
      </c>
      <c r="N47" s="161">
        <f t="shared" ref="N47:N56" si="10">I47+M47</f>
        <v>24759.3125</v>
      </c>
      <c r="O47" s="141">
        <f>H47+K47-N47</f>
        <v>21790.6875</v>
      </c>
    </row>
    <row r="48" spans="1:15" x14ac:dyDescent="0.2">
      <c r="A48" s="151">
        <v>3</v>
      </c>
      <c r="B48" s="158" t="s">
        <v>275</v>
      </c>
      <c r="C48" s="171">
        <v>2182</v>
      </c>
      <c r="D48" s="172">
        <v>41882</v>
      </c>
      <c r="E48" s="169" t="s">
        <v>233</v>
      </c>
      <c r="F48" s="173">
        <v>1</v>
      </c>
      <c r="G48" s="173"/>
      <c r="H48" s="174">
        <v>30000</v>
      </c>
      <c r="I48" s="174">
        <v>9380.25</v>
      </c>
      <c r="J48" s="141">
        <f t="shared" si="8"/>
        <v>20619.75</v>
      </c>
      <c r="K48" s="174"/>
      <c r="L48" s="142">
        <v>0.25</v>
      </c>
      <c r="M48" s="143">
        <f t="shared" si="9"/>
        <v>5154.9375</v>
      </c>
      <c r="N48" s="161">
        <f t="shared" si="10"/>
        <v>14535.1875</v>
      </c>
      <c r="O48" s="141">
        <f>H48+K48-N48</f>
        <v>15464.8125</v>
      </c>
    </row>
    <row r="49" spans="1:15" x14ac:dyDescent="0.2">
      <c r="A49" s="170">
        <v>4</v>
      </c>
      <c r="B49" s="158" t="s">
        <v>276</v>
      </c>
      <c r="C49" s="171">
        <v>2182</v>
      </c>
      <c r="D49" s="172">
        <v>41882</v>
      </c>
      <c r="E49" s="169" t="s">
        <v>233</v>
      </c>
      <c r="F49" s="173">
        <v>1</v>
      </c>
      <c r="G49" s="173"/>
      <c r="H49" s="174">
        <v>7500</v>
      </c>
      <c r="I49" s="174">
        <v>2345.25</v>
      </c>
      <c r="J49" s="141">
        <f t="shared" si="8"/>
        <v>5154.75</v>
      </c>
      <c r="K49" s="174"/>
      <c r="L49" s="142">
        <v>0.25</v>
      </c>
      <c r="M49" s="143">
        <f t="shared" si="9"/>
        <v>1288.6875</v>
      </c>
      <c r="N49" s="161">
        <f t="shared" si="10"/>
        <v>3633.9375</v>
      </c>
      <c r="O49" s="141">
        <f>H49+K49-N49</f>
        <v>3866.0625</v>
      </c>
    </row>
    <row r="50" spans="1:15" x14ac:dyDescent="0.2">
      <c r="A50" s="151">
        <v>5</v>
      </c>
      <c r="B50" s="158" t="s">
        <v>277</v>
      </c>
      <c r="C50" s="171">
        <v>2182</v>
      </c>
      <c r="D50" s="172" t="s">
        <v>278</v>
      </c>
      <c r="E50" s="169" t="s">
        <v>279</v>
      </c>
      <c r="F50" s="173">
        <v>1</v>
      </c>
      <c r="G50" s="173"/>
      <c r="H50" s="174">
        <v>14000</v>
      </c>
      <c r="I50" s="174">
        <v>0</v>
      </c>
      <c r="J50" s="141">
        <f t="shared" si="8"/>
        <v>14000</v>
      </c>
      <c r="K50" s="174"/>
      <c r="L50" s="142">
        <v>0.25</v>
      </c>
      <c r="M50" s="143">
        <f t="shared" si="9"/>
        <v>3500</v>
      </c>
      <c r="N50" s="161">
        <f t="shared" si="10"/>
        <v>3500</v>
      </c>
      <c r="O50" s="141">
        <f>H50+K50-N50</f>
        <v>10500</v>
      </c>
    </row>
    <row r="51" spans="1:15" x14ac:dyDescent="0.2">
      <c r="A51" s="170">
        <v>6</v>
      </c>
      <c r="B51" s="158" t="s">
        <v>280</v>
      </c>
      <c r="C51" s="171">
        <v>2188</v>
      </c>
      <c r="D51" s="172" t="s">
        <v>281</v>
      </c>
      <c r="E51" s="169" t="s">
        <v>279</v>
      </c>
      <c r="F51" s="173">
        <v>8</v>
      </c>
      <c r="G51" s="173"/>
      <c r="H51" s="174">
        <v>229066</v>
      </c>
      <c r="I51" s="174">
        <v>0</v>
      </c>
      <c r="J51" s="141">
        <f t="shared" si="8"/>
        <v>229066</v>
      </c>
      <c r="K51" s="174"/>
      <c r="L51" s="142">
        <v>0.25</v>
      </c>
      <c r="M51" s="143">
        <f t="shared" si="9"/>
        <v>57266.5</v>
      </c>
      <c r="N51" s="161">
        <f t="shared" si="10"/>
        <v>57266.5</v>
      </c>
      <c r="O51" s="141">
        <f t="shared" ref="O51:O57" si="11">H51+K51-N51</f>
        <v>171799.5</v>
      </c>
    </row>
    <row r="52" spans="1:15" x14ac:dyDescent="0.2">
      <c r="A52" s="151">
        <v>7</v>
      </c>
      <c r="B52" s="158" t="s">
        <v>282</v>
      </c>
      <c r="C52" s="171">
        <v>2188</v>
      </c>
      <c r="D52" s="172">
        <v>41988</v>
      </c>
      <c r="E52" s="169" t="s">
        <v>233</v>
      </c>
      <c r="F52" s="173">
        <v>2</v>
      </c>
      <c r="G52" s="173"/>
      <c r="H52" s="174">
        <v>120800</v>
      </c>
      <c r="I52" s="174">
        <v>30200</v>
      </c>
      <c r="J52" s="141">
        <f t="shared" si="8"/>
        <v>90600</v>
      </c>
      <c r="K52" s="174"/>
      <c r="L52" s="142">
        <v>0.25</v>
      </c>
      <c r="M52" s="143">
        <f t="shared" si="9"/>
        <v>22650</v>
      </c>
      <c r="N52" s="161">
        <f t="shared" si="10"/>
        <v>52850</v>
      </c>
      <c r="O52" s="141">
        <f t="shared" si="11"/>
        <v>67950</v>
      </c>
    </row>
    <row r="53" spans="1:15" x14ac:dyDescent="0.2">
      <c r="A53" s="170"/>
      <c r="B53" s="176" t="s">
        <v>282</v>
      </c>
      <c r="C53" s="171">
        <v>2181</v>
      </c>
      <c r="D53" s="172" t="s">
        <v>283</v>
      </c>
      <c r="E53" s="169" t="s">
        <v>233</v>
      </c>
      <c r="F53" s="173">
        <v>1</v>
      </c>
      <c r="G53" s="173"/>
      <c r="H53" s="174"/>
      <c r="I53" s="174"/>
      <c r="J53" s="177"/>
      <c r="K53" s="174">
        <v>175000</v>
      </c>
      <c r="L53" s="178">
        <v>0.25</v>
      </c>
      <c r="M53" s="175">
        <v>25580</v>
      </c>
      <c r="N53" s="161">
        <f t="shared" si="10"/>
        <v>25580</v>
      </c>
      <c r="O53" s="141">
        <f t="shared" si="11"/>
        <v>149420</v>
      </c>
    </row>
    <row r="54" spans="1:15" x14ac:dyDescent="0.2">
      <c r="A54" s="170"/>
      <c r="B54" s="176" t="s">
        <v>284</v>
      </c>
      <c r="C54" s="171">
        <v>2181</v>
      </c>
      <c r="D54" s="172" t="s">
        <v>285</v>
      </c>
      <c r="E54" s="169" t="s">
        <v>233</v>
      </c>
      <c r="F54" s="173"/>
      <c r="G54" s="173"/>
      <c r="H54" s="174"/>
      <c r="I54" s="174"/>
      <c r="J54" s="177"/>
      <c r="K54" s="174">
        <v>132953</v>
      </c>
      <c r="L54" s="178">
        <v>0.25</v>
      </c>
      <c r="M54" s="175">
        <v>6684</v>
      </c>
      <c r="N54" s="161">
        <v>6684</v>
      </c>
      <c r="O54" s="141">
        <f t="shared" si="11"/>
        <v>126269</v>
      </c>
    </row>
    <row r="55" spans="1:15" x14ac:dyDescent="0.2">
      <c r="A55" s="170"/>
      <c r="B55" s="176" t="s">
        <v>286</v>
      </c>
      <c r="C55" s="171">
        <v>2181</v>
      </c>
      <c r="D55" s="172" t="s">
        <v>287</v>
      </c>
      <c r="E55" s="169" t="s">
        <v>233</v>
      </c>
      <c r="F55" s="173"/>
      <c r="G55" s="173"/>
      <c r="H55" s="174"/>
      <c r="I55" s="174"/>
      <c r="J55" s="177"/>
      <c r="K55" s="174">
        <v>114832</v>
      </c>
      <c r="L55" s="178">
        <v>0.25</v>
      </c>
      <c r="M55" s="175">
        <v>1945</v>
      </c>
      <c r="N55" s="161">
        <f t="shared" si="10"/>
        <v>1945</v>
      </c>
      <c r="O55" s="141">
        <f t="shared" si="11"/>
        <v>112887</v>
      </c>
    </row>
    <row r="56" spans="1:15" x14ac:dyDescent="0.2">
      <c r="A56" s="170"/>
      <c r="B56" s="176" t="s">
        <v>288</v>
      </c>
      <c r="C56" s="171">
        <v>2181</v>
      </c>
      <c r="D56" s="172" t="s">
        <v>287</v>
      </c>
      <c r="E56" s="169" t="s">
        <v>233</v>
      </c>
      <c r="F56" s="173"/>
      <c r="G56" s="173"/>
      <c r="H56" s="174"/>
      <c r="I56" s="174"/>
      <c r="J56" s="177"/>
      <c r="K56" s="174">
        <v>116511</v>
      </c>
      <c r="L56" s="178">
        <v>0.25</v>
      </c>
      <c r="M56" s="175">
        <v>1973</v>
      </c>
      <c r="N56" s="161">
        <f t="shared" si="10"/>
        <v>1973</v>
      </c>
      <c r="O56" s="141">
        <f t="shared" si="11"/>
        <v>114538</v>
      </c>
    </row>
    <row r="57" spans="1:15" x14ac:dyDescent="0.2">
      <c r="A57" s="170"/>
      <c r="B57" s="176" t="s">
        <v>289</v>
      </c>
      <c r="C57" s="171">
        <v>2181</v>
      </c>
      <c r="D57" s="172" t="s">
        <v>290</v>
      </c>
      <c r="E57" s="169" t="s">
        <v>233</v>
      </c>
      <c r="F57" s="173"/>
      <c r="G57" s="173"/>
      <c r="H57" s="174"/>
      <c r="I57" s="174"/>
      <c r="J57" s="177"/>
      <c r="K57" s="174">
        <v>21666</v>
      </c>
      <c r="L57" s="178">
        <v>0.25</v>
      </c>
      <c r="M57" s="175">
        <v>367</v>
      </c>
      <c r="N57" s="161">
        <v>367</v>
      </c>
      <c r="O57" s="141">
        <f t="shared" si="11"/>
        <v>21299</v>
      </c>
    </row>
    <row r="58" spans="1:15" s="136" customFormat="1" ht="12.75" thickBot="1" x14ac:dyDescent="0.25">
      <c r="A58" s="179"/>
      <c r="B58" s="180" t="s">
        <v>291</v>
      </c>
      <c r="C58" s="181"/>
      <c r="D58" s="180"/>
      <c r="E58" s="181"/>
      <c r="F58" s="180"/>
      <c r="G58" s="180"/>
      <c r="H58" s="182">
        <f>H5+H8</f>
        <v>310226027.81999999</v>
      </c>
      <c r="I58" s="182">
        <f>I5+I8</f>
        <v>51040981.247899994</v>
      </c>
      <c r="J58" s="183">
        <f>J5+J8</f>
        <v>258986046.57209995</v>
      </c>
      <c r="K58" s="182">
        <f>K5+K8</f>
        <v>3555036</v>
      </c>
      <c r="L58" s="182"/>
      <c r="M58" s="182">
        <f>M5+M8</f>
        <v>21148812.052145001</v>
      </c>
      <c r="N58" s="182">
        <f>N5+N8</f>
        <v>72189793.300045013</v>
      </c>
      <c r="O58" s="183">
        <f>O5+O8</f>
        <v>241591270.51995501</v>
      </c>
    </row>
    <row r="59" spans="1:15" x14ac:dyDescent="0.2">
      <c r="H59" s="187">
        <f>H58-H5</f>
        <v>307431102.81999999</v>
      </c>
      <c r="I59" s="187">
        <f>I58-I5</f>
        <v>50202503.747899994</v>
      </c>
      <c r="J59" s="187">
        <f>J58-J5</f>
        <v>257029599.07209995</v>
      </c>
      <c r="K59" s="109">
        <v>3563266</v>
      </c>
      <c r="M59" s="187">
        <f>M58-M6</f>
        <v>20729573.302145001</v>
      </c>
      <c r="N59" s="188">
        <f>N58-N5</f>
        <v>70932077.050045013</v>
      </c>
      <c r="O59" s="187">
        <f>O58-O5</f>
        <v>240054061.76995501</v>
      </c>
    </row>
    <row r="60" spans="1:15" x14ac:dyDescent="0.2">
      <c r="J60" s="187">
        <v>282735215</v>
      </c>
      <c r="K60" s="187">
        <f>K59-K58</f>
        <v>8230</v>
      </c>
      <c r="M60" s="188">
        <v>20729575</v>
      </c>
      <c r="N60" s="189">
        <v>70932080.840000004</v>
      </c>
      <c r="O60" s="190">
        <v>240054055.66999999</v>
      </c>
    </row>
    <row r="61" spans="1:15" x14ac:dyDescent="0.2">
      <c r="M61" s="187">
        <f>M59-M60</f>
        <v>-1.6978549994528294</v>
      </c>
      <c r="N61" s="187">
        <f>N59-N60</f>
        <v>-3.7899549901485443</v>
      </c>
      <c r="O61" s="187">
        <f>O59-O60</f>
        <v>6.0999550223350525</v>
      </c>
    </row>
    <row r="62" spans="1:15" ht="12.75" x14ac:dyDescent="0.2">
      <c r="A62" s="191"/>
      <c r="B62" s="192"/>
      <c r="C62" s="192"/>
      <c r="D62" s="193"/>
      <c r="E62" s="193"/>
      <c r="F62" s="192"/>
      <c r="G62" s="193"/>
      <c r="H62" s="194"/>
      <c r="I62" s="193"/>
      <c r="J62" s="194">
        <f>J60-J58</f>
        <v>23749168.427900046</v>
      </c>
      <c r="K62" s="194"/>
      <c r="L62" s="194"/>
      <c r="M62" s="193"/>
      <c r="N62" s="193"/>
      <c r="O62" s="194">
        <f>O60-O58</f>
        <v>-1537214.8499550223</v>
      </c>
    </row>
    <row r="63" spans="1:15" ht="12.75" x14ac:dyDescent="0.2">
      <c r="A63" s="191"/>
      <c r="B63" s="192"/>
      <c r="C63" s="192"/>
      <c r="D63" s="193"/>
      <c r="E63" s="193"/>
      <c r="F63" s="192"/>
      <c r="G63" s="193"/>
      <c r="H63" s="194"/>
      <c r="I63" s="193"/>
      <c r="J63" s="194"/>
      <c r="K63" s="194"/>
      <c r="L63" s="194"/>
      <c r="M63" s="193"/>
      <c r="N63" s="193"/>
      <c r="O63" s="194"/>
    </row>
    <row r="64" spans="1:15" ht="12.75" x14ac:dyDescent="0.2">
      <c r="A64" s="191"/>
      <c r="B64" s="192"/>
      <c r="C64" s="192"/>
      <c r="D64" s="193"/>
      <c r="E64" s="193"/>
      <c r="F64" s="192"/>
      <c r="G64" s="193"/>
      <c r="H64" s="194"/>
      <c r="I64" s="193"/>
      <c r="J64" s="194"/>
      <c r="K64" s="194"/>
      <c r="L64" s="194"/>
      <c r="M64" s="193"/>
      <c r="N64" s="193"/>
      <c r="O64" s="194"/>
    </row>
    <row r="65" spans="1:15" ht="12.75" x14ac:dyDescent="0.2">
      <c r="A65" s="191"/>
      <c r="B65" s="192"/>
      <c r="C65" s="192"/>
      <c r="D65" s="193"/>
      <c r="E65" s="193"/>
      <c r="F65" s="192"/>
      <c r="G65" s="193"/>
      <c r="H65" s="194"/>
      <c r="I65" s="193"/>
      <c r="J65" s="194"/>
      <c r="K65" s="194"/>
      <c r="L65" s="194"/>
      <c r="M65" s="193"/>
      <c r="N65" s="193"/>
      <c r="O65" s="194"/>
    </row>
    <row r="66" spans="1:15" ht="12.75" x14ac:dyDescent="0.2">
      <c r="A66" s="191"/>
      <c r="B66" s="192"/>
      <c r="C66" s="192"/>
      <c r="D66" s="193"/>
      <c r="E66" s="193"/>
      <c r="F66" s="192"/>
      <c r="G66" s="193"/>
      <c r="H66" s="194"/>
      <c r="I66" s="193"/>
      <c r="J66" s="194"/>
      <c r="K66" s="194"/>
      <c r="L66" s="194"/>
      <c r="M66" s="193"/>
      <c r="N66" s="193"/>
      <c r="O66" s="194"/>
    </row>
    <row r="67" spans="1:15" ht="12.75" x14ac:dyDescent="0.2">
      <c r="A67" s="191"/>
      <c r="B67" s="192"/>
      <c r="C67" s="192"/>
      <c r="D67" s="193"/>
      <c r="E67" s="193"/>
      <c r="F67" s="192"/>
      <c r="G67" s="193"/>
      <c r="H67" s="190">
        <v>310986136.50999999</v>
      </c>
      <c r="I67" s="193"/>
      <c r="J67" s="194"/>
      <c r="K67" s="194"/>
      <c r="L67" s="194"/>
      <c r="M67" s="193"/>
      <c r="N67" s="193"/>
      <c r="O67" s="194">
        <v>257228597</v>
      </c>
    </row>
    <row r="68" spans="1:15" ht="12.75" x14ac:dyDescent="0.2">
      <c r="A68" s="191"/>
      <c r="B68" s="192"/>
      <c r="C68" s="192"/>
      <c r="D68" s="193"/>
      <c r="E68" s="193"/>
      <c r="F68" s="192"/>
      <c r="G68" s="193"/>
      <c r="H68" s="194"/>
      <c r="I68" s="193"/>
      <c r="J68" s="194"/>
      <c r="K68" s="194"/>
      <c r="L68" s="194"/>
      <c r="M68" s="193"/>
      <c r="N68" s="193"/>
      <c r="O68" s="194"/>
    </row>
    <row r="69" spans="1:15" ht="12.75" x14ac:dyDescent="0.2">
      <c r="A69" s="191"/>
      <c r="B69" s="192"/>
      <c r="C69" s="192"/>
      <c r="D69" s="193"/>
      <c r="E69" s="193"/>
      <c r="F69" s="192"/>
      <c r="G69" s="193"/>
      <c r="H69" s="194"/>
      <c r="I69" s="193"/>
      <c r="J69" s="194"/>
      <c r="K69" s="194"/>
      <c r="L69" s="194"/>
      <c r="M69" s="193"/>
      <c r="N69" s="193"/>
      <c r="O69" s="194"/>
    </row>
    <row r="70" spans="1:15" ht="12.75" x14ac:dyDescent="0.2">
      <c r="A70" s="191"/>
      <c r="B70" s="192"/>
      <c r="C70" s="192"/>
      <c r="D70" s="193"/>
      <c r="E70" s="193"/>
      <c r="F70" s="192"/>
      <c r="G70" s="193"/>
      <c r="H70" s="194"/>
      <c r="I70" s="193"/>
      <c r="J70" s="194"/>
      <c r="K70" s="194"/>
      <c r="L70" s="194"/>
      <c r="M70" s="193"/>
      <c r="N70" s="193"/>
      <c r="O70" s="194"/>
    </row>
    <row r="71" spans="1:15" ht="12.75" x14ac:dyDescent="0.2">
      <c r="A71" s="191"/>
      <c r="B71" s="192"/>
      <c r="C71" s="192"/>
      <c r="D71" s="193"/>
      <c r="E71" s="193"/>
      <c r="F71" s="192"/>
      <c r="G71" s="193"/>
      <c r="H71" s="194"/>
      <c r="I71" s="193"/>
      <c r="J71" s="194"/>
      <c r="K71" s="194"/>
      <c r="L71" s="194"/>
      <c r="M71" s="193"/>
      <c r="N71" s="193"/>
      <c r="O71" s="194"/>
    </row>
    <row r="72" spans="1:15" ht="12.75" x14ac:dyDescent="0.2">
      <c r="A72" s="191"/>
      <c r="B72" s="192"/>
      <c r="C72" s="192"/>
      <c r="D72" s="193"/>
      <c r="E72" s="193"/>
      <c r="F72" s="192"/>
      <c r="G72" s="193"/>
      <c r="H72" s="194"/>
      <c r="I72" s="193"/>
      <c r="J72" s="194"/>
      <c r="K72" s="194"/>
      <c r="L72" s="194"/>
      <c r="M72" s="193"/>
      <c r="N72" s="193"/>
      <c r="O72" s="194"/>
    </row>
    <row r="73" spans="1:15" ht="12.75" x14ac:dyDescent="0.2">
      <c r="A73" s="191"/>
      <c r="B73" s="192"/>
      <c r="C73" s="192"/>
      <c r="D73" s="193"/>
      <c r="E73" s="193"/>
      <c r="F73" s="192"/>
      <c r="G73" s="193"/>
      <c r="H73" s="194"/>
      <c r="I73" s="193"/>
      <c r="J73" s="194"/>
      <c r="K73" s="194"/>
      <c r="L73" s="194"/>
      <c r="M73" s="193"/>
      <c r="N73" s="193"/>
      <c r="O73" s="194"/>
    </row>
    <row r="74" spans="1:15" ht="12.75" x14ac:dyDescent="0.2">
      <c r="A74" s="191"/>
      <c r="B74" s="192"/>
      <c r="C74" s="192"/>
      <c r="D74" s="193"/>
      <c r="E74" s="193"/>
      <c r="F74" s="192"/>
      <c r="G74" s="193"/>
      <c r="H74" s="194"/>
      <c r="I74" s="193"/>
      <c r="J74" s="194"/>
      <c r="K74" s="194"/>
      <c r="L74" s="194"/>
      <c r="M74" s="193"/>
      <c r="N74" s="193"/>
      <c r="O74" s="194"/>
    </row>
    <row r="75" spans="1:15" ht="12.75" x14ac:dyDescent="0.2">
      <c r="A75" s="191"/>
      <c r="B75" s="192"/>
      <c r="C75" s="192"/>
      <c r="D75" s="193"/>
      <c r="E75" s="193"/>
      <c r="F75" s="192"/>
      <c r="G75" s="193"/>
      <c r="H75" s="194"/>
      <c r="I75" s="193"/>
      <c r="J75" s="194"/>
      <c r="K75" s="194"/>
      <c r="L75" s="194"/>
      <c r="M75" s="193"/>
      <c r="N75" s="193"/>
      <c r="O75" s="194"/>
    </row>
    <row r="76" spans="1:15" ht="12.75" x14ac:dyDescent="0.2">
      <c r="A76" s="191"/>
      <c r="B76" s="192"/>
      <c r="C76" s="192"/>
      <c r="D76" s="193"/>
      <c r="E76" s="193"/>
      <c r="F76" s="192"/>
      <c r="G76" s="193"/>
      <c r="H76" s="194"/>
      <c r="I76" s="193"/>
      <c r="J76" s="194"/>
      <c r="K76" s="194"/>
      <c r="L76" s="194"/>
      <c r="M76" s="193"/>
      <c r="N76" s="193"/>
      <c r="O76" s="194"/>
    </row>
    <row r="77" spans="1:15" ht="12.75" x14ac:dyDescent="0.2">
      <c r="A77" s="191"/>
      <c r="B77" s="192"/>
      <c r="C77" s="192"/>
      <c r="D77" s="193"/>
      <c r="E77" s="193"/>
      <c r="F77" s="192"/>
      <c r="G77" s="193"/>
      <c r="H77" s="194"/>
      <c r="I77" s="193"/>
      <c r="J77" s="194"/>
      <c r="K77" s="194"/>
      <c r="L77" s="194"/>
      <c r="M77" s="193"/>
      <c r="N77" s="193"/>
      <c r="O77" s="194"/>
    </row>
    <row r="78" spans="1:15" ht="12.75" x14ac:dyDescent="0.2">
      <c r="A78" s="191"/>
      <c r="B78" s="192"/>
      <c r="C78" s="192"/>
      <c r="D78" s="193"/>
      <c r="E78" s="193"/>
      <c r="F78" s="192"/>
      <c r="G78" s="193"/>
      <c r="H78" s="194"/>
      <c r="I78" s="193"/>
      <c r="J78" s="194"/>
      <c r="K78" s="194"/>
      <c r="L78" s="194"/>
      <c r="M78" s="193"/>
      <c r="N78" s="193"/>
      <c r="O78" s="194"/>
    </row>
    <row r="79" spans="1:15" ht="12.75" x14ac:dyDescent="0.2">
      <c r="A79" s="191"/>
      <c r="B79" s="192"/>
      <c r="C79" s="192"/>
      <c r="D79" s="193"/>
      <c r="E79" s="193"/>
      <c r="F79" s="192"/>
      <c r="G79" s="193"/>
      <c r="H79" s="194"/>
      <c r="I79" s="193"/>
      <c r="J79" s="194"/>
      <c r="K79" s="194"/>
      <c r="L79" s="194"/>
      <c r="M79" s="193"/>
      <c r="N79" s="193"/>
      <c r="O79" s="194"/>
    </row>
    <row r="80" spans="1:15" ht="12.75" x14ac:dyDescent="0.2">
      <c r="A80" s="191"/>
      <c r="B80" s="192"/>
      <c r="C80" s="192"/>
      <c r="D80" s="193"/>
      <c r="E80" s="193"/>
      <c r="F80" s="192"/>
      <c r="G80" s="193"/>
      <c r="H80" s="194"/>
      <c r="I80" s="193"/>
      <c r="J80" s="194"/>
      <c r="K80" s="194"/>
      <c r="L80" s="194"/>
      <c r="M80" s="193"/>
      <c r="N80" s="193"/>
      <c r="O80" s="194"/>
    </row>
    <row r="81" spans="1:15" ht="12.75" x14ac:dyDescent="0.2">
      <c r="A81" s="191"/>
      <c r="B81" s="192"/>
      <c r="C81" s="192"/>
      <c r="D81" s="193"/>
      <c r="E81" s="193"/>
      <c r="F81" s="192"/>
      <c r="G81" s="193"/>
      <c r="H81" s="194"/>
      <c r="I81" s="193"/>
      <c r="J81" s="194"/>
      <c r="K81" s="194"/>
      <c r="L81" s="194"/>
      <c r="M81" s="193"/>
      <c r="N81" s="193"/>
      <c r="O81" s="194"/>
    </row>
    <row r="82" spans="1:15" ht="12.75" x14ac:dyDescent="0.2">
      <c r="A82" s="191"/>
      <c r="B82" s="192"/>
      <c r="C82" s="192"/>
      <c r="D82" s="193"/>
      <c r="E82" s="193"/>
      <c r="F82" s="192"/>
      <c r="G82" s="193"/>
      <c r="H82" s="194"/>
      <c r="I82" s="193"/>
      <c r="J82" s="194"/>
      <c r="K82" s="194"/>
      <c r="L82" s="194"/>
      <c r="M82" s="193"/>
      <c r="N82" s="193"/>
      <c r="O82" s="194"/>
    </row>
    <row r="83" spans="1:15" ht="12.75" x14ac:dyDescent="0.2">
      <c r="A83" s="191"/>
      <c r="B83" s="192"/>
      <c r="C83" s="192"/>
      <c r="D83" s="193"/>
      <c r="E83" s="193"/>
      <c r="F83" s="192"/>
      <c r="G83" s="193"/>
      <c r="H83" s="194"/>
      <c r="I83" s="193"/>
      <c r="J83" s="194"/>
      <c r="K83" s="194"/>
      <c r="L83" s="194"/>
      <c r="M83" s="193"/>
      <c r="N83" s="193"/>
      <c r="O83" s="194"/>
    </row>
    <row r="84" spans="1:15" ht="12.75" x14ac:dyDescent="0.2">
      <c r="A84" s="191"/>
      <c r="B84" s="192"/>
      <c r="C84" s="192"/>
      <c r="D84" s="193"/>
      <c r="E84" s="193"/>
      <c r="F84" s="192"/>
      <c r="G84" s="193"/>
      <c r="H84" s="194"/>
      <c r="I84" s="193"/>
      <c r="J84" s="194"/>
      <c r="K84" s="194"/>
      <c r="L84" s="194"/>
      <c r="M84" s="193"/>
      <c r="N84" s="193"/>
      <c r="O84" s="194"/>
    </row>
    <row r="85" spans="1:15" ht="12.75" x14ac:dyDescent="0.2">
      <c r="A85" s="191"/>
      <c r="B85" s="192"/>
      <c r="C85" s="192"/>
      <c r="D85" s="193"/>
      <c r="E85" s="193"/>
      <c r="F85" s="192"/>
      <c r="G85" s="193"/>
      <c r="H85" s="194"/>
      <c r="I85" s="193"/>
      <c r="J85" s="194"/>
      <c r="K85" s="194"/>
      <c r="L85" s="194"/>
      <c r="M85" s="193"/>
      <c r="N85" s="193"/>
      <c r="O85" s="194"/>
    </row>
    <row r="86" spans="1:15" ht="12.75" x14ac:dyDescent="0.2">
      <c r="A86" s="191"/>
      <c r="B86" s="192"/>
      <c r="C86" s="192"/>
      <c r="D86" s="193"/>
      <c r="E86" s="193"/>
      <c r="F86" s="192"/>
      <c r="G86" s="193"/>
      <c r="H86" s="194"/>
      <c r="I86" s="193"/>
      <c r="J86" s="194"/>
      <c r="K86" s="194"/>
      <c r="L86" s="194"/>
      <c r="M86" s="193"/>
      <c r="N86" s="193"/>
      <c r="O86" s="194"/>
    </row>
    <row r="87" spans="1:15" ht="12.75" x14ac:dyDescent="0.2">
      <c r="A87" s="191"/>
      <c r="B87" s="192"/>
      <c r="C87" s="192"/>
      <c r="D87" s="193"/>
      <c r="E87" s="193"/>
      <c r="F87" s="192"/>
      <c r="G87" s="193"/>
      <c r="H87" s="194"/>
      <c r="I87" s="193"/>
      <c r="J87" s="194"/>
      <c r="K87" s="194"/>
      <c r="L87" s="194"/>
      <c r="M87" s="193"/>
      <c r="N87" s="193"/>
      <c r="O87" s="194"/>
    </row>
    <row r="88" spans="1:15" ht="12.75" x14ac:dyDescent="0.2">
      <c r="A88" s="191"/>
      <c r="B88" s="192"/>
      <c r="C88" s="192"/>
      <c r="D88" s="193"/>
      <c r="E88" s="193"/>
      <c r="F88" s="192"/>
      <c r="G88" s="193"/>
      <c r="H88" s="194"/>
      <c r="I88" s="193"/>
      <c r="J88" s="194"/>
      <c r="K88" s="194"/>
      <c r="L88" s="194"/>
      <c r="M88" s="193"/>
      <c r="N88" s="193"/>
      <c r="O88" s="194"/>
    </row>
    <row r="89" spans="1:15" ht="12.75" x14ac:dyDescent="0.2">
      <c r="A89" s="191"/>
      <c r="B89" s="192"/>
      <c r="C89" s="192"/>
      <c r="D89" s="193"/>
      <c r="E89" s="193"/>
      <c r="F89" s="192"/>
      <c r="G89" s="193"/>
      <c r="H89" s="194"/>
      <c r="I89" s="193"/>
      <c r="J89" s="194"/>
      <c r="K89" s="194"/>
      <c r="L89" s="194"/>
      <c r="M89" s="193"/>
      <c r="N89" s="193"/>
      <c r="O89" s="194"/>
    </row>
  </sheetData>
  <mergeCells count="11">
    <mergeCell ref="H3:H4"/>
    <mergeCell ref="I3:I4"/>
    <mergeCell ref="J3:J4"/>
    <mergeCell ref="M3:M4"/>
    <mergeCell ref="O3:O4"/>
    <mergeCell ref="A3:A4"/>
    <mergeCell ref="B3:B4"/>
    <mergeCell ref="C3:C4"/>
    <mergeCell ref="E3:E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22" sqref="E22"/>
    </sheetView>
  </sheetViews>
  <sheetFormatPr defaultRowHeight="12.75" x14ac:dyDescent="0.2"/>
  <cols>
    <col min="4" max="4" width="20.85546875" bestFit="1" customWidth="1"/>
    <col min="5" max="5" width="27.5703125" bestFit="1" customWidth="1"/>
    <col min="6" max="6" width="20.28515625" bestFit="1" customWidth="1"/>
  </cols>
  <sheetData>
    <row r="1" spans="1:6" x14ac:dyDescent="0.2">
      <c r="A1" s="195"/>
      <c r="B1" s="195"/>
      <c r="C1" s="195"/>
      <c r="D1" s="195"/>
      <c r="E1" s="195"/>
      <c r="F1" s="195"/>
    </row>
    <row r="2" spans="1:6" x14ac:dyDescent="0.2">
      <c r="A2" s="196" t="s">
        <v>292</v>
      </c>
      <c r="B2" s="196"/>
      <c r="C2" s="196"/>
      <c r="D2" s="196"/>
      <c r="E2" s="196"/>
      <c r="F2" s="196"/>
    </row>
    <row r="3" spans="1:6" x14ac:dyDescent="0.2">
      <c r="A3" s="196"/>
      <c r="B3" s="196"/>
      <c r="C3" s="196"/>
      <c r="D3" s="196"/>
      <c r="E3" s="196"/>
      <c r="F3" s="196"/>
    </row>
    <row r="4" spans="1:6" x14ac:dyDescent="0.2">
      <c r="A4" s="196"/>
      <c r="B4" s="196" t="s">
        <v>293</v>
      </c>
      <c r="C4" s="196"/>
      <c r="D4" s="196"/>
      <c r="E4" s="196"/>
      <c r="F4" s="196">
        <v>2016</v>
      </c>
    </row>
    <row r="5" spans="1:6" x14ac:dyDescent="0.2">
      <c r="A5" s="195"/>
      <c r="B5" s="195"/>
      <c r="C5" s="195"/>
      <c r="D5" s="195"/>
      <c r="E5" s="195"/>
      <c r="F5" s="195"/>
    </row>
    <row r="6" spans="1:6" x14ac:dyDescent="0.2">
      <c r="A6" s="197" t="s">
        <v>294</v>
      </c>
      <c r="B6" s="197" t="s">
        <v>295</v>
      </c>
      <c r="C6" s="197" t="s">
        <v>296</v>
      </c>
      <c r="D6" s="197" t="s">
        <v>216</v>
      </c>
      <c r="E6" s="197" t="s">
        <v>222</v>
      </c>
      <c r="F6" s="197" t="s">
        <v>297</v>
      </c>
    </row>
    <row r="7" spans="1:6" x14ac:dyDescent="0.2">
      <c r="A7" s="197"/>
      <c r="B7" s="197"/>
      <c r="C7" s="197"/>
      <c r="D7" s="197"/>
      <c r="E7" s="197"/>
      <c r="F7" s="197"/>
    </row>
    <row r="8" spans="1:6" x14ac:dyDescent="0.2">
      <c r="A8" s="139">
        <v>1</v>
      </c>
      <c r="B8" s="198" t="s">
        <v>267</v>
      </c>
      <c r="C8" s="153">
        <v>215</v>
      </c>
      <c r="D8" s="140">
        <v>2800000</v>
      </c>
      <c r="E8" s="140">
        <v>1308465.92</v>
      </c>
      <c r="F8" s="141">
        <v>1491534.08</v>
      </c>
    </row>
    <row r="9" spans="1:6" x14ac:dyDescent="0.2">
      <c r="A9" s="139">
        <v>2</v>
      </c>
      <c r="B9" s="198" t="s">
        <v>269</v>
      </c>
      <c r="C9" s="153">
        <v>215</v>
      </c>
      <c r="D9" s="140">
        <v>5000000</v>
      </c>
      <c r="E9" s="140">
        <v>2282191.3600000003</v>
      </c>
      <c r="F9" s="141">
        <v>2717808.6399999997</v>
      </c>
    </row>
    <row r="10" spans="1:6" x14ac:dyDescent="0.2">
      <c r="A10" s="139">
        <v>3</v>
      </c>
      <c r="B10" s="198" t="s">
        <v>271</v>
      </c>
      <c r="C10" s="153">
        <v>215</v>
      </c>
      <c r="D10" s="140">
        <v>3000000</v>
      </c>
      <c r="E10" s="140">
        <v>1369315.2</v>
      </c>
      <c r="F10" s="141">
        <v>1630684.8</v>
      </c>
    </row>
    <row r="11" spans="1:6" x14ac:dyDescent="0.2">
      <c r="A11" s="155"/>
      <c r="B11" s="149" t="s">
        <v>298</v>
      </c>
      <c r="C11" s="146"/>
      <c r="D11" s="147">
        <f>SUM(D8:D10)</f>
        <v>10800000</v>
      </c>
      <c r="E11" s="147">
        <f>SUM(E8:E10)</f>
        <v>4959972.4800000004</v>
      </c>
      <c r="F11" s="147">
        <f>SUM(F8:F10)</f>
        <v>5840027.5199999996</v>
      </c>
    </row>
    <row r="12" spans="1:6" x14ac:dyDescent="0.2">
      <c r="A12" s="195"/>
      <c r="B12" s="195"/>
      <c r="C12" s="195"/>
      <c r="D12" s="195"/>
      <c r="E12" s="195"/>
      <c r="F12" s="195"/>
    </row>
    <row r="13" spans="1:6" x14ac:dyDescent="0.2">
      <c r="A13" s="195"/>
      <c r="B13" s="195"/>
      <c r="C13" s="195"/>
      <c r="D13" s="195"/>
      <c r="E13" s="195"/>
      <c r="F13" s="195"/>
    </row>
    <row r="14" spans="1:6" x14ac:dyDescent="0.2">
      <c r="A14" s="195"/>
      <c r="B14" s="195"/>
      <c r="C14" s="195"/>
      <c r="D14" s="195"/>
      <c r="E14" s="195"/>
      <c r="F14" s="195"/>
    </row>
    <row r="15" spans="1:6" x14ac:dyDescent="0.2">
      <c r="A15" s="195"/>
      <c r="B15" s="195"/>
      <c r="C15" s="195"/>
      <c r="D15" s="195"/>
      <c r="E15" s="195"/>
      <c r="F15" s="195"/>
    </row>
    <row r="16" spans="1:6" x14ac:dyDescent="0.2">
      <c r="A16" s="195"/>
      <c r="B16" s="195"/>
      <c r="C16" s="195"/>
      <c r="D16" s="195"/>
      <c r="E16" s="195"/>
      <c r="F16" s="195"/>
    </row>
    <row r="17" spans="1:6" x14ac:dyDescent="0.2">
      <c r="A17" s="195"/>
      <c r="B17" s="195"/>
      <c r="C17" s="195"/>
      <c r="D17" s="195"/>
      <c r="E17" s="195"/>
      <c r="F17" s="195"/>
    </row>
  </sheetData>
  <mergeCells count="6"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J39" sqref="J39"/>
    </sheetView>
  </sheetViews>
  <sheetFormatPr defaultRowHeight="12.75" x14ac:dyDescent="0.2"/>
  <cols>
    <col min="4" max="4" width="11.7109375" bestFit="1" customWidth="1"/>
    <col min="5" max="5" width="11.28515625" bestFit="1" customWidth="1"/>
    <col min="6" max="6" width="9.28515625" bestFit="1" customWidth="1"/>
    <col min="7" max="7" width="11.7109375" bestFit="1" customWidth="1"/>
  </cols>
  <sheetData>
    <row r="1" spans="1:7" x14ac:dyDescent="0.2">
      <c r="A1" s="36"/>
      <c r="B1" s="199" t="s">
        <v>299</v>
      </c>
      <c r="C1" s="36"/>
      <c r="D1" s="36"/>
      <c r="E1" s="36"/>
      <c r="F1" s="36"/>
      <c r="G1" s="36"/>
    </row>
    <row r="2" spans="1:7" x14ac:dyDescent="0.2">
      <c r="A2" s="36"/>
      <c r="B2" s="199" t="s">
        <v>300</v>
      </c>
      <c r="C2" s="36"/>
      <c r="D2" s="36"/>
      <c r="E2" s="36"/>
      <c r="F2" s="36"/>
      <c r="G2" s="36"/>
    </row>
    <row r="3" spans="1:7" x14ac:dyDescent="0.2">
      <c r="A3" s="36"/>
      <c r="B3" s="199"/>
      <c r="C3" s="36"/>
      <c r="D3" s="36"/>
      <c r="E3" s="36"/>
      <c r="F3" s="36"/>
      <c r="G3" s="36"/>
    </row>
    <row r="4" spans="1:7" ht="15.75" x14ac:dyDescent="0.25">
      <c r="A4" s="36"/>
      <c r="B4" s="200" t="s">
        <v>301</v>
      </c>
      <c r="C4" s="200"/>
      <c r="D4" s="200"/>
      <c r="E4" s="200"/>
      <c r="F4" s="200"/>
      <c r="G4" s="200"/>
    </row>
    <row r="5" spans="1:7" x14ac:dyDescent="0.2">
      <c r="A5" s="36"/>
      <c r="B5" s="36"/>
      <c r="C5" s="36"/>
      <c r="D5" s="36"/>
      <c r="E5" s="36"/>
      <c r="F5" s="36"/>
      <c r="G5" s="36"/>
    </row>
    <row r="6" spans="1:7" x14ac:dyDescent="0.2">
      <c r="A6" s="201" t="s">
        <v>302</v>
      </c>
      <c r="B6" s="202" t="s">
        <v>303</v>
      </c>
      <c r="C6" s="201" t="s">
        <v>304</v>
      </c>
      <c r="D6" s="203" t="s">
        <v>305</v>
      </c>
      <c r="E6" s="201" t="s">
        <v>306</v>
      </c>
      <c r="F6" s="201" t="s">
        <v>307</v>
      </c>
      <c r="G6" s="203" t="s">
        <v>305</v>
      </c>
    </row>
    <row r="7" spans="1:7" x14ac:dyDescent="0.2">
      <c r="A7" s="204"/>
      <c r="B7" s="205"/>
      <c r="C7" s="204"/>
      <c r="D7" s="206">
        <v>42005</v>
      </c>
      <c r="E7" s="204"/>
      <c r="F7" s="204"/>
      <c r="G7" s="207">
        <v>42369</v>
      </c>
    </row>
    <row r="8" spans="1:7" x14ac:dyDescent="0.2">
      <c r="A8" s="208">
        <v>1</v>
      </c>
      <c r="B8" s="209" t="s">
        <v>41</v>
      </c>
      <c r="C8" s="208"/>
      <c r="D8" s="210">
        <v>249000</v>
      </c>
      <c r="E8" s="210"/>
      <c r="F8" s="210"/>
      <c r="G8" s="211">
        <f t="shared" ref="G8:G16" si="0">D8+E8-F8</f>
        <v>249000</v>
      </c>
    </row>
    <row r="9" spans="1:7" x14ac:dyDescent="0.2">
      <c r="A9" s="208">
        <v>2</v>
      </c>
      <c r="B9" s="209" t="s">
        <v>308</v>
      </c>
      <c r="C9" s="208"/>
      <c r="D9" s="210">
        <v>126016019</v>
      </c>
      <c r="E9" s="210">
        <v>2164074</v>
      </c>
      <c r="F9" s="210"/>
      <c r="G9" s="211">
        <f>D9+E9-F9</f>
        <v>128180093</v>
      </c>
    </row>
    <row r="10" spans="1:7" x14ac:dyDescent="0.2">
      <c r="A10" s="208">
        <v>3</v>
      </c>
      <c r="B10" s="212" t="s">
        <v>309</v>
      </c>
      <c r="C10" s="208"/>
      <c r="D10" s="210">
        <v>169840329</v>
      </c>
      <c r="E10" s="210">
        <v>830000</v>
      </c>
      <c r="F10" s="210"/>
      <c r="G10" s="211">
        <f t="shared" si="0"/>
        <v>170670329</v>
      </c>
    </row>
    <row r="11" spans="1:7" x14ac:dyDescent="0.2">
      <c r="A11" s="208">
        <v>4</v>
      </c>
      <c r="B11" s="212" t="s">
        <v>310</v>
      </c>
      <c r="C11" s="208"/>
      <c r="D11" s="210">
        <v>10800000</v>
      </c>
      <c r="E11" s="210"/>
      <c r="F11" s="210"/>
      <c r="G11" s="211">
        <f t="shared" si="0"/>
        <v>10800000</v>
      </c>
    </row>
    <row r="12" spans="1:7" x14ac:dyDescent="0.2">
      <c r="A12" s="208">
        <v>5</v>
      </c>
      <c r="B12" s="212" t="s">
        <v>311</v>
      </c>
      <c r="C12" s="208"/>
      <c r="D12" s="210">
        <v>525755</v>
      </c>
      <c r="E12" s="213">
        <v>560962</v>
      </c>
      <c r="F12" s="210"/>
      <c r="G12" s="211">
        <f t="shared" si="0"/>
        <v>1086717</v>
      </c>
    </row>
    <row r="13" spans="1:7" x14ac:dyDescent="0.2">
      <c r="A13" s="208">
        <v>1</v>
      </c>
      <c r="B13" s="212" t="s">
        <v>312</v>
      </c>
      <c r="C13" s="208"/>
      <c r="D13" s="214">
        <v>0</v>
      </c>
      <c r="E13" s="214"/>
      <c r="F13" s="214"/>
      <c r="G13" s="211">
        <f t="shared" si="0"/>
        <v>0</v>
      </c>
    </row>
    <row r="14" spans="1:7" x14ac:dyDescent="0.2">
      <c r="A14" s="208">
        <v>2</v>
      </c>
      <c r="B14" s="2"/>
      <c r="C14" s="208"/>
      <c r="D14" s="214">
        <v>0</v>
      </c>
      <c r="E14" s="214"/>
      <c r="F14" s="214"/>
      <c r="G14" s="211">
        <f t="shared" si="0"/>
        <v>0</v>
      </c>
    </row>
    <row r="15" spans="1:7" x14ac:dyDescent="0.2">
      <c r="A15" s="208">
        <v>3</v>
      </c>
      <c r="B15" s="2"/>
      <c r="C15" s="208"/>
      <c r="D15" s="214">
        <v>0</v>
      </c>
      <c r="E15" s="214"/>
      <c r="F15" s="214"/>
      <c r="G15" s="214">
        <f t="shared" si="0"/>
        <v>0</v>
      </c>
    </row>
    <row r="16" spans="1:7" ht="13.5" thickBot="1" x14ac:dyDescent="0.25">
      <c r="A16" s="215">
        <v>4</v>
      </c>
      <c r="B16" s="216"/>
      <c r="C16" s="215"/>
      <c r="D16" s="217">
        <v>0</v>
      </c>
      <c r="E16" s="217"/>
      <c r="F16" s="217"/>
      <c r="G16" s="217">
        <f t="shared" si="0"/>
        <v>0</v>
      </c>
    </row>
    <row r="17" spans="1:7" ht="13.5" thickBot="1" x14ac:dyDescent="0.25">
      <c r="A17" s="218"/>
      <c r="B17" s="219" t="s">
        <v>313</v>
      </c>
      <c r="C17" s="220"/>
      <c r="D17" s="221">
        <f>SUM(D8:D16)</f>
        <v>307431103</v>
      </c>
      <c r="E17" s="221">
        <f>SUM(E8:E16)</f>
        <v>3555036</v>
      </c>
      <c r="F17" s="221">
        <f>SUM(F8:F16)</f>
        <v>0</v>
      </c>
      <c r="G17" s="222">
        <f>SUM(G8:G16)</f>
        <v>310986139</v>
      </c>
    </row>
    <row r="18" spans="1:7" x14ac:dyDescent="0.2">
      <c r="A18" s="36"/>
      <c r="B18" s="36"/>
      <c r="C18" s="36"/>
      <c r="D18" s="36"/>
      <c r="E18" s="36"/>
      <c r="F18" s="36"/>
      <c r="G18" s="36"/>
    </row>
    <row r="19" spans="1:7" x14ac:dyDescent="0.2">
      <c r="A19" s="36"/>
      <c r="B19" s="36"/>
      <c r="C19" s="36"/>
      <c r="D19" s="36"/>
      <c r="E19" s="36"/>
      <c r="F19" s="36"/>
      <c r="G19" s="36"/>
    </row>
    <row r="20" spans="1:7" ht="15.75" x14ac:dyDescent="0.25">
      <c r="A20" s="36"/>
      <c r="B20" s="200" t="s">
        <v>314</v>
      </c>
      <c r="C20" s="200"/>
      <c r="D20" s="200"/>
      <c r="E20" s="200"/>
      <c r="F20" s="200"/>
      <c r="G20" s="200"/>
    </row>
    <row r="21" spans="1:7" x14ac:dyDescent="0.2">
      <c r="A21" s="36"/>
      <c r="B21" s="36"/>
      <c r="C21" s="36"/>
      <c r="D21" s="36"/>
      <c r="E21" s="36"/>
      <c r="F21" s="36"/>
      <c r="G21" s="36"/>
    </row>
    <row r="22" spans="1:7" x14ac:dyDescent="0.2">
      <c r="A22" s="201" t="s">
        <v>302</v>
      </c>
      <c r="B22" s="202" t="s">
        <v>303</v>
      </c>
      <c r="C22" s="201" t="s">
        <v>304</v>
      </c>
      <c r="D22" s="203" t="s">
        <v>305</v>
      </c>
      <c r="E22" s="201" t="s">
        <v>306</v>
      </c>
      <c r="F22" s="201" t="s">
        <v>307</v>
      </c>
      <c r="G22" s="203" t="s">
        <v>305</v>
      </c>
    </row>
    <row r="23" spans="1:7" x14ac:dyDescent="0.2">
      <c r="A23" s="204"/>
      <c r="B23" s="205"/>
      <c r="C23" s="204"/>
      <c r="D23" s="206">
        <v>42005</v>
      </c>
      <c r="E23" s="204"/>
      <c r="F23" s="204"/>
      <c r="G23" s="206">
        <v>42369</v>
      </c>
    </row>
    <row r="24" spans="1:7" x14ac:dyDescent="0.2">
      <c r="A24" s="208">
        <v>1</v>
      </c>
      <c r="B24" s="209" t="s">
        <v>41</v>
      </c>
      <c r="C24" s="208"/>
      <c r="D24" s="214">
        <v>0</v>
      </c>
      <c r="E24" s="214"/>
      <c r="F24" s="214"/>
      <c r="G24" s="214">
        <f>D24+E24</f>
        <v>0</v>
      </c>
    </row>
    <row r="25" spans="1:7" x14ac:dyDescent="0.2">
      <c r="A25" s="208">
        <v>2</v>
      </c>
      <c r="B25" s="209" t="s">
        <v>308</v>
      </c>
      <c r="C25" s="208"/>
      <c r="D25" s="210">
        <v>12286561</v>
      </c>
      <c r="E25" s="210">
        <v>5686472.8573750006</v>
      </c>
      <c r="F25" s="210"/>
      <c r="G25" s="210">
        <f>D25+E25</f>
        <v>17973033.857375</v>
      </c>
    </row>
    <row r="26" spans="1:7" x14ac:dyDescent="0.2">
      <c r="A26" s="208">
        <v>3</v>
      </c>
      <c r="B26" s="212" t="s">
        <v>315</v>
      </c>
      <c r="C26" s="208"/>
      <c r="D26" s="210">
        <v>34322500</v>
      </c>
      <c r="E26" s="210">
        <v>13438474.767895</v>
      </c>
      <c r="F26" s="210"/>
      <c r="G26" s="210">
        <f>D26+E26-F26</f>
        <v>47760974.767894998</v>
      </c>
    </row>
    <row r="27" spans="1:7" x14ac:dyDescent="0.2">
      <c r="A27" s="208">
        <v>4</v>
      </c>
      <c r="B27" s="138" t="s">
        <v>310</v>
      </c>
      <c r="C27" s="223"/>
      <c r="D27" s="211">
        <v>3499965</v>
      </c>
      <c r="E27" s="211">
        <v>1460006.8800000001</v>
      </c>
      <c r="F27" s="211"/>
      <c r="G27" s="211">
        <f>D27+E27</f>
        <v>4959971.88</v>
      </c>
    </row>
    <row r="28" spans="1:7" x14ac:dyDescent="0.2">
      <c r="A28" s="208">
        <v>5</v>
      </c>
      <c r="B28" s="138" t="s">
        <v>311</v>
      </c>
      <c r="C28" s="223"/>
      <c r="D28" s="211">
        <v>93476</v>
      </c>
      <c r="E28" s="224">
        <v>144618.796875</v>
      </c>
      <c r="F28" s="211"/>
      <c r="G28" s="211">
        <f>D28+E28</f>
        <v>238094.796875</v>
      </c>
    </row>
    <row r="29" spans="1:7" x14ac:dyDescent="0.2">
      <c r="A29" s="208">
        <v>1</v>
      </c>
      <c r="B29" s="138" t="s">
        <v>312</v>
      </c>
      <c r="C29" s="223"/>
      <c r="D29" s="211"/>
      <c r="E29" s="211"/>
      <c r="F29" s="211"/>
      <c r="G29" s="211"/>
    </row>
    <row r="30" spans="1:7" x14ac:dyDescent="0.2">
      <c r="A30" s="208">
        <v>2</v>
      </c>
      <c r="B30" s="225"/>
      <c r="C30" s="223"/>
      <c r="D30" s="211">
        <v>0</v>
      </c>
      <c r="E30" s="211"/>
      <c r="F30" s="211"/>
      <c r="G30" s="211">
        <f>D30+E30-F30</f>
        <v>0</v>
      </c>
    </row>
    <row r="31" spans="1:7" x14ac:dyDescent="0.2">
      <c r="A31" s="208">
        <v>3</v>
      </c>
      <c r="B31" s="225"/>
      <c r="C31" s="223"/>
      <c r="D31" s="211">
        <v>0</v>
      </c>
      <c r="E31" s="211"/>
      <c r="F31" s="211"/>
      <c r="G31" s="211">
        <f>D31+E31-F31</f>
        <v>0</v>
      </c>
    </row>
    <row r="32" spans="1:7" ht="13.5" thickBot="1" x14ac:dyDescent="0.25">
      <c r="A32" s="215">
        <v>4</v>
      </c>
      <c r="B32" s="226"/>
      <c r="C32" s="227"/>
      <c r="D32" s="228">
        <v>0</v>
      </c>
      <c r="E32" s="228"/>
      <c r="F32" s="228"/>
      <c r="G32" s="228">
        <f>D32+E32-F32</f>
        <v>0</v>
      </c>
    </row>
    <row r="33" spans="1:7" ht="13.5" thickBot="1" x14ac:dyDescent="0.25">
      <c r="A33" s="218"/>
      <c r="B33" s="229" t="s">
        <v>313</v>
      </c>
      <c r="C33" s="230"/>
      <c r="D33" s="231">
        <f>SUM(D24:D32)</f>
        <v>50202502</v>
      </c>
      <c r="E33" s="231">
        <f>SUM(E24:E32)</f>
        <v>20729573.302145001</v>
      </c>
      <c r="F33" s="231">
        <f>SUM(F24:F32)</f>
        <v>0</v>
      </c>
      <c r="G33" s="232">
        <f>SUM(G24:G32)</f>
        <v>70932075.302144989</v>
      </c>
    </row>
    <row r="34" spans="1:7" x14ac:dyDescent="0.2">
      <c r="A34" s="36"/>
      <c r="B34" s="233"/>
      <c r="C34" s="233"/>
      <c r="D34" s="233"/>
      <c r="E34" s="233"/>
      <c r="F34" s="233"/>
      <c r="G34" s="234"/>
    </row>
    <row r="35" spans="1:7" x14ac:dyDescent="0.2">
      <c r="A35" s="36"/>
      <c r="B35" s="233"/>
      <c r="C35" s="233"/>
      <c r="D35" s="233"/>
      <c r="E35" s="233"/>
      <c r="F35" s="233"/>
      <c r="G35" s="233"/>
    </row>
    <row r="36" spans="1:7" ht="15.75" x14ac:dyDescent="0.25">
      <c r="A36" s="36"/>
      <c r="B36" s="235" t="s">
        <v>316</v>
      </c>
      <c r="C36" s="235"/>
      <c r="D36" s="235"/>
      <c r="E36" s="235"/>
      <c r="F36" s="235"/>
      <c r="G36" s="235"/>
    </row>
    <row r="37" spans="1:7" x14ac:dyDescent="0.2">
      <c r="A37" s="36"/>
      <c r="B37" s="233"/>
      <c r="C37" s="233"/>
      <c r="D37" s="233"/>
      <c r="E37" s="233"/>
      <c r="F37" s="233"/>
      <c r="G37" s="233"/>
    </row>
    <row r="38" spans="1:7" x14ac:dyDescent="0.2">
      <c r="A38" s="201" t="s">
        <v>302</v>
      </c>
      <c r="B38" s="236" t="s">
        <v>303</v>
      </c>
      <c r="C38" s="237" t="s">
        <v>304</v>
      </c>
      <c r="D38" s="238" t="s">
        <v>305</v>
      </c>
      <c r="E38" s="237" t="s">
        <v>306</v>
      </c>
      <c r="F38" s="237" t="s">
        <v>307</v>
      </c>
      <c r="G38" s="238" t="s">
        <v>305</v>
      </c>
    </row>
    <row r="39" spans="1:7" x14ac:dyDescent="0.2">
      <c r="A39" s="204"/>
      <c r="B39" s="239"/>
      <c r="C39" s="240"/>
      <c r="D39" s="207">
        <v>42005</v>
      </c>
      <c r="E39" s="240"/>
      <c r="F39" s="240"/>
      <c r="G39" s="207">
        <v>42369</v>
      </c>
    </row>
    <row r="40" spans="1:7" x14ac:dyDescent="0.2">
      <c r="A40" s="208">
        <v>1</v>
      </c>
      <c r="B40" s="185" t="s">
        <v>41</v>
      </c>
      <c r="C40" s="223"/>
      <c r="D40" s="211">
        <f t="shared" ref="D40:G44" si="1">D8-D24</f>
        <v>249000</v>
      </c>
      <c r="E40" s="211">
        <f t="shared" si="1"/>
        <v>0</v>
      </c>
      <c r="F40" s="211">
        <f t="shared" si="1"/>
        <v>0</v>
      </c>
      <c r="G40" s="211">
        <f t="shared" si="1"/>
        <v>249000</v>
      </c>
    </row>
    <row r="41" spans="1:7" x14ac:dyDescent="0.2">
      <c r="A41" s="208">
        <v>2</v>
      </c>
      <c r="B41" s="138" t="s">
        <v>308</v>
      </c>
      <c r="C41" s="223"/>
      <c r="D41" s="211">
        <f t="shared" si="1"/>
        <v>113729458</v>
      </c>
      <c r="E41" s="211">
        <f>E9-E25</f>
        <v>-3522398.8573750006</v>
      </c>
      <c r="F41" s="211">
        <f t="shared" si="1"/>
        <v>0</v>
      </c>
      <c r="G41" s="211">
        <f t="shared" si="1"/>
        <v>110207059.142625</v>
      </c>
    </row>
    <row r="42" spans="1:7" x14ac:dyDescent="0.2">
      <c r="A42" s="208">
        <v>3</v>
      </c>
      <c r="B42" s="138" t="s">
        <v>315</v>
      </c>
      <c r="C42" s="223"/>
      <c r="D42" s="211">
        <f t="shared" si="1"/>
        <v>135517829</v>
      </c>
      <c r="E42" s="211">
        <f t="shared" si="1"/>
        <v>-12608474.767895</v>
      </c>
      <c r="F42" s="211">
        <f t="shared" si="1"/>
        <v>0</v>
      </c>
      <c r="G42" s="211">
        <f t="shared" si="1"/>
        <v>122909354.232105</v>
      </c>
    </row>
    <row r="43" spans="1:7" x14ac:dyDescent="0.2">
      <c r="A43" s="208">
        <v>4</v>
      </c>
      <c r="B43" s="138" t="s">
        <v>310</v>
      </c>
      <c r="C43" s="223"/>
      <c r="D43" s="211">
        <f t="shared" si="1"/>
        <v>7300035</v>
      </c>
      <c r="E43" s="211">
        <f t="shared" si="1"/>
        <v>-1460006.8800000001</v>
      </c>
      <c r="F43" s="211">
        <f t="shared" si="1"/>
        <v>0</v>
      </c>
      <c r="G43" s="211">
        <f t="shared" si="1"/>
        <v>5840028.1200000001</v>
      </c>
    </row>
    <row r="44" spans="1:7" x14ac:dyDescent="0.2">
      <c r="A44" s="208">
        <v>5</v>
      </c>
      <c r="B44" s="138" t="s">
        <v>311</v>
      </c>
      <c r="C44" s="223"/>
      <c r="D44" s="211">
        <f t="shared" si="1"/>
        <v>432279</v>
      </c>
      <c r="E44" s="211">
        <f t="shared" si="1"/>
        <v>416343.203125</v>
      </c>
      <c r="F44" s="211">
        <f t="shared" si="1"/>
        <v>0</v>
      </c>
      <c r="G44" s="211">
        <f>G12-G28-4</f>
        <v>848618.203125</v>
      </c>
    </row>
    <row r="45" spans="1:7" x14ac:dyDescent="0.2">
      <c r="A45" s="208">
        <v>1</v>
      </c>
      <c r="B45" s="138" t="s">
        <v>312</v>
      </c>
      <c r="C45" s="223"/>
      <c r="D45" s="211"/>
      <c r="E45" s="211"/>
      <c r="F45" s="211"/>
      <c r="G45" s="211">
        <f>G13-G29</f>
        <v>0</v>
      </c>
    </row>
    <row r="46" spans="1:7" x14ac:dyDescent="0.2">
      <c r="A46" s="208">
        <v>2</v>
      </c>
      <c r="B46" s="212"/>
      <c r="C46" s="208"/>
      <c r="D46" s="214"/>
      <c r="E46" s="214"/>
      <c r="F46" s="214"/>
      <c r="G46" s="214">
        <f>G14-G30</f>
        <v>0</v>
      </c>
    </row>
    <row r="47" spans="1:7" x14ac:dyDescent="0.2">
      <c r="A47" s="208">
        <v>3</v>
      </c>
      <c r="B47" s="2"/>
      <c r="C47" s="208"/>
      <c r="D47" s="214"/>
      <c r="E47" s="214"/>
      <c r="F47" s="214"/>
      <c r="G47" s="214">
        <f>G15-G31</f>
        <v>0</v>
      </c>
    </row>
    <row r="48" spans="1:7" ht="13.5" thickBot="1" x14ac:dyDescent="0.25">
      <c r="A48" s="215">
        <v>4</v>
      </c>
      <c r="B48" s="216"/>
      <c r="C48" s="215"/>
      <c r="D48" s="217"/>
      <c r="E48" s="217"/>
      <c r="F48" s="217"/>
      <c r="G48" s="214">
        <f>G16-G32</f>
        <v>0</v>
      </c>
    </row>
    <row r="49" spans="1:7" ht="13.5" thickBot="1" x14ac:dyDescent="0.25">
      <c r="A49" s="218"/>
      <c r="B49" s="219" t="s">
        <v>313</v>
      </c>
      <c r="C49" s="220"/>
      <c r="D49" s="221">
        <f>SUM(D40:D48)</f>
        <v>257228601</v>
      </c>
      <c r="E49" s="221">
        <f>SUM(E40:E48)</f>
        <v>-17174537.302145001</v>
      </c>
      <c r="F49" s="221">
        <f>SUM(F40:F48)</f>
        <v>0</v>
      </c>
      <c r="G49" s="222">
        <f>SUM(G40:G48)</f>
        <v>240054059.697855</v>
      </c>
    </row>
    <row r="50" spans="1:7" x14ac:dyDescent="0.2">
      <c r="A50" s="23"/>
      <c r="B50" s="23"/>
      <c r="C50" s="23"/>
      <c r="D50" s="23"/>
      <c r="E50" s="23"/>
      <c r="F50" s="241"/>
      <c r="G50" s="242"/>
    </row>
    <row r="51" spans="1:7" x14ac:dyDescent="0.2">
      <c r="A51" s="36"/>
      <c r="B51" s="36"/>
      <c r="C51" s="36"/>
      <c r="D51" s="33"/>
      <c r="E51" s="36"/>
      <c r="F51" s="36"/>
      <c r="G51" s="33"/>
    </row>
    <row r="52" spans="1:7" x14ac:dyDescent="0.2">
      <c r="A52" s="36"/>
      <c r="B52" s="36"/>
      <c r="C52" s="36"/>
      <c r="D52" s="33"/>
      <c r="E52" s="36"/>
      <c r="F52" s="36"/>
      <c r="G52" s="33"/>
    </row>
    <row r="53" spans="1:7" ht="15.75" x14ac:dyDescent="0.25">
      <c r="A53" s="36"/>
      <c r="B53" s="36"/>
      <c r="C53" s="36"/>
      <c r="D53" s="36"/>
      <c r="E53" s="243" t="s">
        <v>317</v>
      </c>
      <c r="F53" s="243"/>
      <c r="G53" s="243"/>
    </row>
  </sheetData>
  <mergeCells count="19"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Faqja1</vt:lpstr>
      <vt:lpstr>Aktivi</vt:lpstr>
      <vt:lpstr>Pasivi</vt:lpstr>
      <vt:lpstr>PASH</vt:lpstr>
      <vt:lpstr>Cash Flow</vt:lpstr>
      <vt:lpstr>Kapitali</vt:lpstr>
      <vt:lpstr>ASETET 2016</vt:lpstr>
      <vt:lpstr>MJETE TRANSPORTI</vt:lpstr>
      <vt:lpstr>AAM</vt:lpstr>
    </vt:vector>
  </TitlesOfParts>
  <Company>Zyre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Andi</cp:lastModifiedBy>
  <cp:lastPrinted>2017-03-24T15:08:57Z</cp:lastPrinted>
  <dcterms:created xsi:type="dcterms:W3CDTF">2009-02-16T16:44:52Z</dcterms:created>
  <dcterms:modified xsi:type="dcterms:W3CDTF">2017-03-28T15:52:39Z</dcterms:modified>
</cp:coreProperties>
</file>